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ekly demand" sheetId="1" r:id="rId4"/>
    <sheet state="visible" name="Classification" sheetId="2" r:id="rId5"/>
    <sheet state="visible" name="9-cell matrix" sheetId="3" r:id="rId6"/>
  </sheets>
  <definedNames/>
  <calcPr/>
  <extLst>
    <ext uri="GoogleSheetsCustomDataVersion2">
      <go:sheetsCustomData xmlns:go="http://customooxmlschemas.google.com/" r:id="rId7" roundtripDataChecksum="YYLi6r1ut0esm5PHjBbTUSLixfYoDshSIIiWpjHb0ec="/>
    </ext>
  </extLst>
</workbook>
</file>

<file path=xl/sharedStrings.xml><?xml version="1.0" encoding="utf-8"?>
<sst xmlns="http://schemas.openxmlformats.org/spreadsheetml/2006/main" count="184" uniqueCount="152">
  <si>
    <t>Weekly demand by SKU, 52 weeks (units)</t>
  </si>
  <si>
    <t>Synthetic example data built for the DemandForecast.ai ABC XYZ post. Replace with your own weekly units; the Classification sheet recalculates.</t>
  </si>
  <si>
    <t>Week</t>
  </si>
  <si>
    <t>SKU-101</t>
  </si>
  <si>
    <t>SKU-102</t>
  </si>
  <si>
    <t>SKU-103</t>
  </si>
  <si>
    <t>SKU-108</t>
  </si>
  <si>
    <t>SKU-105</t>
  </si>
  <si>
    <t>SKU-107</t>
  </si>
  <si>
    <t>SKU-106</t>
  </si>
  <si>
    <t>SKU-110</t>
  </si>
  <si>
    <t>SKU-109</t>
  </si>
  <si>
    <t>SKU-113</t>
  </si>
  <si>
    <t>SKU-111</t>
  </si>
  <si>
    <t>SKU-104</t>
  </si>
  <si>
    <t>SKU-120</t>
  </si>
  <si>
    <t>SKU-115</t>
  </si>
  <si>
    <t>SKU-116</t>
  </si>
  <si>
    <t>SKU-114</t>
  </si>
  <si>
    <t>SKU-112</t>
  </si>
  <si>
    <t>SKU-118</t>
  </si>
  <si>
    <t>SKU-119</t>
  </si>
  <si>
    <t>SKU-117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</si>
  <si>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</si>
  <si>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</si>
  <si>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</si>
  <si>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</si>
  <si>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</si>
  <si>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</si>
  <si>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</si>
  <si>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</si>
  <si>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</si>
  <si>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</si>
  <si>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</si>
  <si>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</si>
  <si>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</si>
  <si>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</si>
  <si>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</si>
  <si>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W16</t>
  </si>
  <si>
    <t>W17</t>
  </si>
  <si>
    <t>W18</t>
  </si>
  <si>
    <t>W19</t>
  </si>
  <si>
    <t>W20</t>
  </si>
  <si>
    <t>W21</t>
  </si>
  <si>
    <t>W22</t>
  </si>
  <si>
    <t>W23</t>
  </si>
  <si>
    <t>W24</t>
  </si>
  <si>
    <t>W25</t>
  </si>
  <si>
    <t>W26</t>
  </si>
  <si>
    <t>W27</t>
  </si>
  <si>
    <t>W28</t>
  </si>
  <si>
    <t>W29</t>
  </si>
  <si>
    <t>W30</t>
  </si>
  <si>
    <t>W31</t>
  </si>
  <si>
    <t>W32</t>
  </si>
  <si>
    <t>W33</t>
  </si>
  <si>
    <t>W34</t>
  </si>
  <si>
    <t>W35</t>
  </si>
  <si>
    <t>W36</t>
  </si>
  <si>
    <t>W37</t>
  </si>
  <si>
    <t>W38</t>
  </si>
  <si>
    <t>W39</t>
  </si>
  <si>
    <t>W40</t>
  </si>
  <si>
    <t>W41</t>
  </si>
  <si>
    <t>W42</t>
  </si>
  <si>
    <t>W43</t>
  </si>
  <si>
    <t>W44</t>
  </si>
  <si>
    <t>W45</t>
  </si>
  <si>
    <t>W46</t>
  </si>
  <si>
    <t>W47</t>
  </si>
  <si>
    <t>W48</t>
  </si>
  <si>
    <t>W49</t>
  </si>
  <si>
    <t>W50</t>
  </si>
  <si>
    <t>W51</t>
  </si>
  <si>
    <t>W52</t>
  </si>
  <si>
    <t>ABC XYZ classification</t>
  </si>
  <si>
    <t>Lavender cells are inputs (unit cost, thresholds). Everything else is a formula. Annual units and CoV read from the Weekly demand sheet.</t>
  </si>
  <si>
    <t>A cut (cumulative share)</t>
  </si>
  <si>
    <t>B cut (cumulative share)</t>
  </si>
  <si>
    <t>X upper bound (CoV)</t>
  </si>
  <si>
    <t>Y upper bound (CoV)</t>
  </si>
  <si>
    <t>Rank</t>
  </si>
  <si>
    <t>SKU</t>
  </si>
  <si>
    <t>Unit cost ($)</t>
  </si>
  <si>
    <t>Annual units</t>
  </si>
  <si>
    <t>Annual consumption value ($)</t>
  </si>
  <si>
    <t>Share of value</t>
  </si>
  <si>
    <t>Cumulative share</t>
  </si>
  <si>
    <t>ABC class</t>
  </si>
  <si>
    <t>Mean weekly demand</t>
  </si>
  <si>
    <t>Std dev of weekly demand</t>
  </si>
  <si>
    <t>Coefficient of variation</t>
  </si>
  <si>
    <t>XYZ class</t>
  </si>
  <si>
    <t>Cell</t>
  </si>
  <si>
    <t>Total</t>
  </si>
  <si>
    <t>Note: the table is sorted by annual consumption value, highest first, which the cumulative share column depends on. If you replace the data, re-sort rows by column E before reading the ABC class.</t>
  </si>
  <si>
    <t>ABC XYZ matrix: SKU count and value share per cell</t>
  </si>
  <si>
    <t>SKU count</t>
  </si>
  <si>
    <t>Class</t>
  </si>
  <si>
    <t>X (CoV &lt; 0.5)</t>
  </si>
  <si>
    <t>Y (0.5 to 1.0)</t>
  </si>
  <si>
    <t>Z (&gt; 1.0)</t>
  </si>
  <si>
    <t>A</t>
  </si>
  <si>
    <t>B</t>
  </si>
  <si>
    <t>C</t>
  </si>
  <si>
    <t>Share of annual value</t>
  </si>
  <si>
    <t>Policy per cell (starting point, tune to your service targets)</t>
  </si>
  <si>
    <t>Service level target</t>
  </si>
  <si>
    <t>Review frequency</t>
  </si>
  <si>
    <t>Forecast approach</t>
  </si>
  <si>
    <t>Touchless candidate?</t>
  </si>
  <si>
    <t>AX</t>
  </si>
  <si>
    <t>High (97% to 99%)</t>
  </si>
  <si>
    <t>Weekly, by exception</t>
  </si>
  <si>
    <t>Statistical or ML, automated</t>
  </si>
  <si>
    <t>Yes</t>
  </si>
  <si>
    <t>AY</t>
  </si>
  <si>
    <t>High (95% to 98%)</t>
  </si>
  <si>
    <t>Weekly</t>
  </si>
  <si>
    <t>Seasonal model plus drivers (promo, price)</t>
  </si>
  <si>
    <t>Mostly; planner reviews promo weeks</t>
  </si>
  <si>
    <t>AZ</t>
  </si>
  <si>
    <t>Set by stockout cost, often 95%</t>
  </si>
  <si>
    <t>Weekly, planner-owned</t>
  </si>
  <si>
    <t>Driver-based ML, intermittent-demand methods</t>
  </si>
  <si>
    <t>No</t>
  </si>
  <si>
    <t>BX</t>
  </si>
  <si>
    <t>Medium-high (95% to 97%)</t>
  </si>
  <si>
    <t>Bi-weekly, by exception</t>
  </si>
  <si>
    <t>Statistical, automated</t>
  </si>
  <si>
    <t>BY</t>
  </si>
  <si>
    <t>Medium (93% to 96%)</t>
  </si>
  <si>
    <t>Bi-weekly</t>
  </si>
  <si>
    <t>Seasonal model plus drivers</t>
  </si>
  <si>
    <t>Mostly</t>
  </si>
  <si>
    <t>BZ</t>
  </si>
  <si>
    <t>Medium, wide buffer</t>
  </si>
  <si>
    <t>Monthly plus alerts</t>
  </si>
  <si>
    <t>Intermittent-demand methods</t>
  </si>
  <si>
    <t>Partly; exception alerts</t>
  </si>
  <si>
    <t>CX</t>
  </si>
  <si>
    <t>Medium (90% to 95%), larger order quantities</t>
  </si>
  <si>
    <t>Monthly</t>
  </si>
  <si>
    <t>Simple statistical, automated</t>
  </si>
  <si>
    <t>CY</t>
  </si>
  <si>
    <t>Medium, cover with cycle stock</t>
  </si>
  <si>
    <t>Simple seasonal model</t>
  </si>
  <si>
    <t>CZ</t>
  </si>
  <si>
    <t>Low, or make to order</t>
  </si>
  <si>
    <t>Quarterly</t>
  </si>
  <si>
    <t>Reorder point only, no forecast</t>
  </si>
  <si>
    <t>Yes, or drop from forecasting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</si>
</sst>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%"/>
    <numFmt numFmtId="165" formatCode="#,##0.0"/>
  </numFmts>
  <fonts count="7">
    <font>
      <sz val="11.0"/>
      <color theme="1"/>
      <name val="Calibri"/>
      <scheme val="minor"/>
    </font>
    <font>
      <b/>
      <sz val="14.0"/>
      <color rgb="FF23433D"/>
      <name val="Archivo"/>
    </font>
    <font>
      <color theme="1"/>
      <name val="Calibri"/>
      <scheme val="minor"/>
    </font>
    <font>
      <i/>
      <sz val="10.0"/>
      <color theme="1"/>
      <name val="Archivo"/>
    </font>
    <font>
      <b/>
      <sz val="11.0"/>
      <color rgb="FFFFFFFF"/>
      <name val="Archivo"/>
    </font>
    <font>
      <sz val="11.0"/>
      <color theme="1"/>
      <name val="Archivo"/>
    </font>
    <font>
      <b/>
      <sz val="11.0"/>
      <color theme="1"/>
      <name val="Archivo"/>
    </font>
  </fonts>
  <fills count="5">
    <fill>
      <patternFill patternType="none"/>
    </fill>
    <fill>
      <patternFill patternType="lightGray"/>
    </fill>
    <fill>
      <patternFill patternType="solid">
        <fgColor rgb="FF23433D"/>
        <bgColor rgb="FF23433D"/>
      </patternFill>
    </fill>
    <fill>
      <patternFill patternType="solid">
        <fgColor rgb="FFDCCFDD"/>
        <bgColor rgb="FFDCCFDD"/>
      </patternFill>
    </fill>
    <fill>
      <patternFill patternType="solid">
        <fgColor rgb="FFEBF7E8"/>
        <bgColor rgb="FFEBF7E8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Font="1"/>
    <xf borderId="0" fillId="0" fontId="3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shrinkToFit="0" vertical="bottom" wrapText="0"/>
    </xf>
    <xf borderId="1" fillId="3" fontId="5" numFmtId="0" xfId="0" applyAlignment="1" applyBorder="1" applyFill="1" applyFont="1">
      <alignment shrinkToFit="0" vertical="bottom" wrapText="0"/>
    </xf>
    <xf borderId="1" fillId="3" fontId="5" numFmtId="9" xfId="0" applyAlignment="1" applyBorder="1" applyFill="1" applyFont="1" applyNumberFormat="1">
      <alignment shrinkToFit="0" vertical="bottom" wrapText="0"/>
    </xf>
    <xf borderId="1" fillId="3" fontId="5" numFmtId="4" xfId="0" applyAlignment="1" applyBorder="1" applyFill="1" applyFont="1" applyNumberFormat="1">
      <alignment shrinkToFit="0" vertical="bottom" wrapText="0"/>
    </xf>
    <xf borderId="0" fillId="0" fontId="5" numFmtId="3" xfId="0" applyAlignment="1" applyFont="1" applyNumberFormat="1">
      <alignment shrinkToFit="0" vertical="bottom" wrapText="0"/>
    </xf>
    <xf borderId="0" fillId="0" fontId="5" numFmtId="164" xfId="0" applyAlignment="1" applyFont="1" applyNumberFormat="1">
      <alignment shrinkToFit="0" vertical="bottom" wrapText="0"/>
    </xf>
    <xf borderId="0" fillId="0" fontId="5" numFmtId="165" xfId="0" applyAlignment="1" applyFont="1" applyNumberFormat="1">
      <alignment shrinkToFit="0" vertical="bottom" wrapText="0"/>
    </xf>
    <xf borderId="0" fillId="0" fontId="5" numFmtId="2" xfId="0" applyAlignment="1" applyFont="1" applyNumberFormat="1">
      <alignment shrinkToFit="0" vertical="bottom" wrapText="0"/>
    </xf>
    <xf borderId="1" fillId="4" fontId="5" numFmtId="0" xfId="0" applyAlignment="1" applyBorder="1" applyFill="1" applyFont="1">
      <alignment shrinkToFit="0" vertical="bottom" wrapText="0"/>
    </xf>
    <xf borderId="1" fillId="4" fontId="5" numFmtId="3" xfId="0" applyAlignment="1" applyBorder="1" applyFill="1" applyFont="1" applyNumberFormat="1">
      <alignment shrinkToFit="0" vertical="bottom" wrapText="0"/>
    </xf>
    <xf borderId="1" fillId="4" fontId="5" numFmtId="164" xfId="0" applyAlignment="1" applyBorder="1" applyFill="1" applyFont="1" applyNumberFormat="1">
      <alignment shrinkToFit="0" vertical="bottom" wrapText="0"/>
    </xf>
    <xf borderId="1" fillId="4" fontId="5" numFmtId="165" xfId="0" applyAlignment="1" applyBorder="1" applyFill="1" applyFont="1" applyNumberFormat="1">
      <alignment shrinkToFit="0" vertical="bottom" wrapText="0"/>
    </xf>
    <xf borderId="1" fillId="4" fontId="5" numFmtId="2" xfId="0" applyAlignment="1" applyBorder="1" applyFill="1" applyFont="1" applyNumberForma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6" numFmtId="3" xfId="0" applyAlignment="1" applyFont="1" applyNumberFormat="1">
      <alignment shrinkToFit="0" vertical="bottom" wrapText="0"/>
    </xf>
    <xf borderId="0" fillId="0" fontId="5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18</xdr:col>
      <xdr:colOff>0</xdr:colOff>
      <xdr:row>0</xdr:row>
      <xdr:rowOff>0</xdr:rowOff>
    </xdr:from>
    <xdr:ext cx="666750" cy="1143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8.0"/>
    <col customWidth="1" min="2" max="21" width="10.0"/>
    <col customWidth="1" min="22" max="26" width="8.71"/>
  </cols>
  <sheetData>
    <row r="1">
      <c r="A1" s="1" t="s">
        <v>0</v>
      </c>
      <c r="S1" s="2"/>
    </row>
    <row r="2">
      <c r="A2" s="3" t="s">
        <v>1</v>
      </c>
    </row>
    <row r="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</row>
    <row r="5">
      <c r="A5" s="5" t="s">
        <v>23</v>
      </c>
      <c r="B5" s="6">
        <v>540.0</v>
      </c>
      <c r="C5" s="6">
        <v>1419.0</v>
      </c>
      <c r="D5" s="6">
        <v>6.0</v>
      </c>
      <c r="E5" s="6">
        <v>992.0</v>
      </c>
      <c r="F5" s="6">
        <v>822.0</v>
      </c>
      <c r="G5" s="6">
        <v>0.0</v>
      </c>
      <c r="H5" s="6">
        <v>14.0</v>
      </c>
      <c r="I5" s="6">
        <v>51.0</v>
      </c>
      <c r="J5" s="6">
        <v>49.0</v>
      </c>
      <c r="K5" s="6">
        <v>214.0</v>
      </c>
      <c r="L5" s="6">
        <v>115.0</v>
      </c>
      <c r="M5" s="6">
        <v>51.0</v>
      </c>
      <c r="N5" s="6">
        <v>18.0</v>
      </c>
      <c r="O5" s="6">
        <v>8.0</v>
      </c>
      <c r="P5" s="6">
        <v>427.0</v>
      </c>
      <c r="Q5" s="6">
        <v>9.0</v>
      </c>
      <c r="R5" s="6">
        <v>0.0</v>
      </c>
      <c r="S5" s="6">
        <v>6.0</v>
      </c>
      <c r="T5" s="6">
        <v>0.0</v>
      </c>
      <c r="U5" s="6">
        <v>0.0</v>
      </c>
    </row>
    <row r="6">
      <c r="A6" s="5" t="s">
        <v>24</v>
      </c>
      <c r="B6" s="6">
        <v>559.0</v>
      </c>
      <c r="C6" s="6">
        <v>1545.0</v>
      </c>
      <c r="D6" s="6">
        <v>20.0</v>
      </c>
      <c r="E6" s="6">
        <v>1691.0</v>
      </c>
      <c r="F6" s="6">
        <v>855.0</v>
      </c>
      <c r="G6" s="6">
        <v>331.0</v>
      </c>
      <c r="H6" s="6">
        <v>66.0</v>
      </c>
      <c r="I6" s="6">
        <v>58.0</v>
      </c>
      <c r="J6" s="6">
        <v>86.0</v>
      </c>
      <c r="K6" s="6">
        <v>264.0</v>
      </c>
      <c r="L6" s="6">
        <v>108.0</v>
      </c>
      <c r="M6" s="6">
        <v>115.0</v>
      </c>
      <c r="N6" s="6">
        <v>18.0</v>
      </c>
      <c r="O6" s="6">
        <v>29.0</v>
      </c>
      <c r="P6" s="6">
        <v>518.0</v>
      </c>
      <c r="Q6" s="6">
        <v>136.0</v>
      </c>
      <c r="R6" s="6">
        <v>0.0</v>
      </c>
      <c r="S6" s="6">
        <v>24.0</v>
      </c>
      <c r="T6" s="6">
        <v>0.0</v>
      </c>
      <c r="U6" s="6">
        <v>0.0</v>
      </c>
    </row>
    <row r="7">
      <c r="A7" s="5" t="s">
        <v>25</v>
      </c>
      <c r="B7" s="6">
        <v>522.0</v>
      </c>
      <c r="C7" s="6">
        <v>1352.0</v>
      </c>
      <c r="D7" s="6">
        <v>52.0</v>
      </c>
      <c r="E7" s="6">
        <v>1242.0</v>
      </c>
      <c r="F7" s="6">
        <v>856.0</v>
      </c>
      <c r="G7" s="6">
        <v>0.0</v>
      </c>
      <c r="H7" s="6">
        <v>20.0</v>
      </c>
      <c r="I7" s="6">
        <v>63.0</v>
      </c>
      <c r="J7" s="6">
        <v>127.0</v>
      </c>
      <c r="K7" s="6">
        <v>283.0</v>
      </c>
      <c r="L7" s="6">
        <v>215.0</v>
      </c>
      <c r="M7" s="6">
        <v>515.0</v>
      </c>
      <c r="N7" s="6">
        <v>26.0</v>
      </c>
      <c r="O7" s="6">
        <v>38.0</v>
      </c>
      <c r="P7" s="6">
        <v>612.0</v>
      </c>
      <c r="Q7" s="6">
        <v>0.0</v>
      </c>
      <c r="R7" s="6">
        <v>0.0</v>
      </c>
      <c r="S7" s="6">
        <v>14.0</v>
      </c>
      <c r="T7" s="6">
        <v>0.0</v>
      </c>
      <c r="U7" s="6">
        <v>0.0</v>
      </c>
    </row>
    <row r="8">
      <c r="A8" s="5" t="s">
        <v>26</v>
      </c>
      <c r="B8" s="6">
        <v>482.0</v>
      </c>
      <c r="C8" s="6">
        <v>1572.0</v>
      </c>
      <c r="D8" s="6">
        <v>72.0</v>
      </c>
      <c r="E8" s="6">
        <v>1289.0</v>
      </c>
      <c r="F8" s="6">
        <v>922.0</v>
      </c>
      <c r="G8" s="6">
        <v>0.0</v>
      </c>
      <c r="H8" s="6">
        <v>40.0</v>
      </c>
      <c r="I8" s="6">
        <v>67.0</v>
      </c>
      <c r="J8" s="6">
        <v>75.0</v>
      </c>
      <c r="K8" s="6">
        <v>201.0</v>
      </c>
      <c r="L8" s="6">
        <v>315.0</v>
      </c>
      <c r="M8" s="6">
        <v>0.0</v>
      </c>
      <c r="N8" s="6">
        <v>17.0</v>
      </c>
      <c r="O8" s="6">
        <v>86.0</v>
      </c>
      <c r="P8" s="6">
        <v>623.0</v>
      </c>
      <c r="Q8" s="6">
        <v>20.0</v>
      </c>
      <c r="R8" s="6">
        <v>0.0</v>
      </c>
      <c r="S8" s="6">
        <v>40.0</v>
      </c>
      <c r="T8" s="6">
        <v>0.0</v>
      </c>
      <c r="U8" s="6">
        <v>0.0</v>
      </c>
    </row>
    <row r="9">
      <c r="A9" s="5" t="s">
        <v>27</v>
      </c>
      <c r="B9" s="6">
        <v>511.0</v>
      </c>
      <c r="C9" s="6">
        <v>1383.0</v>
      </c>
      <c r="D9" s="6">
        <v>68.0</v>
      </c>
      <c r="E9" s="6">
        <v>1448.0</v>
      </c>
      <c r="F9" s="6">
        <v>585.0</v>
      </c>
      <c r="G9" s="6">
        <v>0.0</v>
      </c>
      <c r="H9" s="6">
        <v>100.0</v>
      </c>
      <c r="I9" s="6">
        <v>56.0</v>
      </c>
      <c r="J9" s="6">
        <v>92.0</v>
      </c>
      <c r="K9" s="6">
        <v>261.0</v>
      </c>
      <c r="L9" s="6">
        <v>142.0</v>
      </c>
      <c r="M9" s="6">
        <v>0.0</v>
      </c>
      <c r="N9" s="6">
        <v>25.0</v>
      </c>
      <c r="O9" s="6">
        <v>37.0</v>
      </c>
      <c r="P9" s="6">
        <v>512.0</v>
      </c>
      <c r="Q9" s="6">
        <v>318.0</v>
      </c>
      <c r="R9" s="6">
        <v>0.0</v>
      </c>
      <c r="S9" s="6">
        <v>68.0</v>
      </c>
      <c r="T9" s="6">
        <v>0.0</v>
      </c>
      <c r="U9" s="6">
        <v>0.0</v>
      </c>
    </row>
    <row r="10">
      <c r="A10" s="5" t="s">
        <v>28</v>
      </c>
      <c r="B10" s="6">
        <v>476.0</v>
      </c>
      <c r="C10" s="6">
        <v>1568.0</v>
      </c>
      <c r="D10" s="6">
        <v>82.0</v>
      </c>
      <c r="E10" s="6">
        <v>1905.0</v>
      </c>
      <c r="F10" s="6">
        <v>853.0</v>
      </c>
      <c r="G10" s="6">
        <v>0.0</v>
      </c>
      <c r="H10" s="6">
        <v>106.0</v>
      </c>
      <c r="I10" s="6">
        <v>66.0</v>
      </c>
      <c r="J10" s="6">
        <v>115.0</v>
      </c>
      <c r="K10" s="6">
        <v>238.0</v>
      </c>
      <c r="L10" s="6">
        <v>438.0</v>
      </c>
      <c r="M10" s="6">
        <v>294.0</v>
      </c>
      <c r="N10" s="6">
        <v>27.0</v>
      </c>
      <c r="O10" s="6">
        <v>60.0</v>
      </c>
      <c r="P10" s="6">
        <v>500.0</v>
      </c>
      <c r="Q10" s="6">
        <v>0.0</v>
      </c>
      <c r="R10" s="6">
        <v>108.0</v>
      </c>
      <c r="S10" s="6">
        <v>41.0</v>
      </c>
      <c r="T10" s="6">
        <v>37.0</v>
      </c>
      <c r="U10" s="6">
        <v>0.0</v>
      </c>
    </row>
    <row r="11">
      <c r="A11" s="5" t="s">
        <v>29</v>
      </c>
      <c r="B11" s="6">
        <v>544.0</v>
      </c>
      <c r="C11" s="6">
        <v>1763.0</v>
      </c>
      <c r="D11" s="6">
        <v>124.0</v>
      </c>
      <c r="E11" s="6">
        <v>1511.0</v>
      </c>
      <c r="F11" s="6">
        <v>731.0</v>
      </c>
      <c r="G11" s="6">
        <v>0.0</v>
      </c>
      <c r="H11" s="6">
        <v>98.0</v>
      </c>
      <c r="I11" s="6">
        <v>49.0</v>
      </c>
      <c r="J11" s="6">
        <v>166.0</v>
      </c>
      <c r="K11" s="6">
        <v>208.0</v>
      </c>
      <c r="L11" s="6">
        <v>297.0</v>
      </c>
      <c r="M11" s="6">
        <v>0.0</v>
      </c>
      <c r="N11" s="6">
        <v>19.0</v>
      </c>
      <c r="O11" s="6">
        <v>70.0</v>
      </c>
      <c r="P11" s="6">
        <v>434.0</v>
      </c>
      <c r="Q11" s="6">
        <v>0.0</v>
      </c>
      <c r="R11" s="6">
        <v>0.0</v>
      </c>
      <c r="S11" s="6">
        <v>63.0</v>
      </c>
      <c r="T11" s="6">
        <v>75.0</v>
      </c>
      <c r="U11" s="6">
        <v>0.0</v>
      </c>
    </row>
    <row r="12">
      <c r="A12" s="5" t="s">
        <v>30</v>
      </c>
      <c r="B12" s="6">
        <v>627.0</v>
      </c>
      <c r="C12" s="6">
        <v>1230.0</v>
      </c>
      <c r="D12" s="6">
        <v>137.0</v>
      </c>
      <c r="E12" s="6">
        <v>1665.0</v>
      </c>
      <c r="F12" s="6">
        <v>1075.0</v>
      </c>
      <c r="G12" s="6">
        <v>0.0</v>
      </c>
      <c r="H12" s="6">
        <v>74.0</v>
      </c>
      <c r="I12" s="6">
        <v>56.0</v>
      </c>
      <c r="J12" s="6">
        <v>142.0</v>
      </c>
      <c r="K12" s="6">
        <v>210.0</v>
      </c>
      <c r="L12" s="6">
        <v>545.0</v>
      </c>
      <c r="M12" s="6">
        <v>0.0</v>
      </c>
      <c r="N12" s="6">
        <v>25.0</v>
      </c>
      <c r="O12" s="6">
        <v>92.0</v>
      </c>
      <c r="P12" s="6">
        <v>562.0</v>
      </c>
      <c r="Q12" s="6">
        <v>0.0</v>
      </c>
      <c r="R12" s="6">
        <v>0.0</v>
      </c>
      <c r="S12" s="6">
        <v>55.0</v>
      </c>
      <c r="T12" s="6">
        <v>0.0</v>
      </c>
      <c r="U12" s="6">
        <v>0.0</v>
      </c>
    </row>
    <row r="13">
      <c r="A13" s="5" t="s">
        <v>31</v>
      </c>
      <c r="B13" s="6">
        <v>508.0</v>
      </c>
      <c r="C13" s="6">
        <v>1451.0</v>
      </c>
      <c r="D13" s="6">
        <v>113.0</v>
      </c>
      <c r="E13" s="6">
        <v>2020.0</v>
      </c>
      <c r="F13" s="6">
        <v>747.0</v>
      </c>
      <c r="G13" s="6">
        <v>260.0</v>
      </c>
      <c r="H13" s="6">
        <v>117.0</v>
      </c>
      <c r="I13" s="6">
        <v>48.0</v>
      </c>
      <c r="J13" s="6">
        <v>206.0</v>
      </c>
      <c r="K13" s="6">
        <v>244.0</v>
      </c>
      <c r="L13" s="6">
        <v>563.0</v>
      </c>
      <c r="M13" s="6">
        <v>0.0</v>
      </c>
      <c r="N13" s="6">
        <v>36.0</v>
      </c>
      <c r="O13" s="6">
        <v>114.0</v>
      </c>
      <c r="P13" s="6">
        <v>494.0</v>
      </c>
      <c r="Q13" s="6">
        <v>136.0</v>
      </c>
      <c r="R13" s="6">
        <v>0.0</v>
      </c>
      <c r="S13" s="6">
        <v>60.0</v>
      </c>
      <c r="T13" s="6">
        <v>0.0</v>
      </c>
      <c r="U13" s="6">
        <v>0.0</v>
      </c>
    </row>
    <row r="14">
      <c r="A14" s="5" t="s">
        <v>32</v>
      </c>
      <c r="B14" s="6">
        <v>500.0</v>
      </c>
      <c r="C14" s="6">
        <v>1283.0</v>
      </c>
      <c r="D14" s="6">
        <v>158.0</v>
      </c>
      <c r="E14" s="6">
        <v>1983.0</v>
      </c>
      <c r="F14" s="6">
        <v>1014.0</v>
      </c>
      <c r="G14" s="6">
        <v>0.0</v>
      </c>
      <c r="H14" s="6">
        <v>122.0</v>
      </c>
      <c r="I14" s="6">
        <v>74.0</v>
      </c>
      <c r="J14" s="6">
        <v>152.0</v>
      </c>
      <c r="K14" s="6">
        <v>242.0</v>
      </c>
      <c r="L14" s="6">
        <v>604.0</v>
      </c>
      <c r="M14" s="6">
        <v>0.0</v>
      </c>
      <c r="N14" s="6">
        <v>26.0</v>
      </c>
      <c r="O14" s="6">
        <v>99.0</v>
      </c>
      <c r="P14" s="6">
        <v>583.0</v>
      </c>
      <c r="Q14" s="6">
        <v>0.0</v>
      </c>
      <c r="R14" s="6">
        <v>0.0</v>
      </c>
      <c r="S14" s="6">
        <v>68.0</v>
      </c>
      <c r="T14" s="6">
        <v>0.0</v>
      </c>
      <c r="U14" s="6">
        <v>42.0</v>
      </c>
    </row>
    <row r="15">
      <c r="A15" s="5" t="s">
        <v>33</v>
      </c>
      <c r="B15" s="6">
        <v>572.0</v>
      </c>
      <c r="C15" s="6">
        <v>1432.0</v>
      </c>
      <c r="D15" s="6">
        <v>181.0</v>
      </c>
      <c r="E15" s="6">
        <v>1575.0</v>
      </c>
      <c r="F15" s="6">
        <v>1202.0</v>
      </c>
      <c r="G15" s="6">
        <v>0.0</v>
      </c>
      <c r="H15" s="6">
        <v>164.0</v>
      </c>
      <c r="I15" s="6">
        <v>60.0</v>
      </c>
      <c r="J15" s="6">
        <v>194.0</v>
      </c>
      <c r="K15" s="6">
        <v>206.0</v>
      </c>
      <c r="L15" s="6">
        <v>692.0</v>
      </c>
      <c r="M15" s="6">
        <v>163.0</v>
      </c>
      <c r="N15" s="6">
        <v>19.0</v>
      </c>
      <c r="O15" s="6">
        <v>105.0</v>
      </c>
      <c r="P15" s="6">
        <v>702.0</v>
      </c>
      <c r="Q15" s="6">
        <v>0.0</v>
      </c>
      <c r="R15" s="6">
        <v>0.0</v>
      </c>
      <c r="S15" s="6">
        <v>116.0</v>
      </c>
      <c r="T15" s="6">
        <v>0.0</v>
      </c>
      <c r="U15" s="6">
        <v>0.0</v>
      </c>
    </row>
    <row r="16">
      <c r="A16" s="5" t="s">
        <v>34</v>
      </c>
      <c r="B16" s="6">
        <v>563.0</v>
      </c>
      <c r="C16" s="6">
        <v>1101.0</v>
      </c>
      <c r="D16" s="6">
        <v>171.0</v>
      </c>
      <c r="E16" s="6">
        <v>1542.0</v>
      </c>
      <c r="F16" s="6">
        <v>838.0</v>
      </c>
      <c r="G16" s="6">
        <v>0.0</v>
      </c>
      <c r="H16" s="6">
        <v>213.0</v>
      </c>
      <c r="I16" s="6">
        <v>51.0</v>
      </c>
      <c r="J16" s="6">
        <v>213.0</v>
      </c>
      <c r="K16" s="6">
        <v>214.0</v>
      </c>
      <c r="L16" s="6">
        <v>707.0</v>
      </c>
      <c r="M16" s="6">
        <v>0.0</v>
      </c>
      <c r="N16" s="6">
        <v>24.0</v>
      </c>
      <c r="O16" s="6">
        <v>103.0</v>
      </c>
      <c r="P16" s="6">
        <v>517.0</v>
      </c>
      <c r="Q16" s="6">
        <v>0.0</v>
      </c>
      <c r="R16" s="6">
        <v>148.0</v>
      </c>
      <c r="S16" s="6">
        <v>138.0</v>
      </c>
      <c r="T16" s="6">
        <v>0.0</v>
      </c>
      <c r="U16" s="6">
        <v>0.0</v>
      </c>
    </row>
    <row r="17">
      <c r="A17" s="5" t="s">
        <v>35</v>
      </c>
      <c r="B17" s="6">
        <v>547.0</v>
      </c>
      <c r="C17" s="6">
        <v>1254.0</v>
      </c>
      <c r="D17" s="6">
        <v>226.0</v>
      </c>
      <c r="E17" s="6">
        <v>1297.0</v>
      </c>
      <c r="F17" s="6">
        <v>781.0</v>
      </c>
      <c r="G17" s="6">
        <v>106.0</v>
      </c>
      <c r="H17" s="6">
        <v>180.0</v>
      </c>
      <c r="I17" s="6">
        <v>56.0</v>
      </c>
      <c r="J17" s="6">
        <v>262.0</v>
      </c>
      <c r="K17" s="6">
        <v>307.0</v>
      </c>
      <c r="L17" s="6">
        <v>761.0</v>
      </c>
      <c r="M17" s="6">
        <v>0.0</v>
      </c>
      <c r="N17" s="6">
        <v>17.0</v>
      </c>
      <c r="O17" s="6">
        <v>128.0</v>
      </c>
      <c r="P17" s="6">
        <v>364.0</v>
      </c>
      <c r="Q17" s="6">
        <v>0.0</v>
      </c>
      <c r="R17" s="6">
        <v>0.0</v>
      </c>
      <c r="S17" s="6">
        <v>120.0</v>
      </c>
      <c r="T17" s="6">
        <v>134.0</v>
      </c>
      <c r="U17" s="6">
        <v>0.0</v>
      </c>
    </row>
    <row r="18">
      <c r="A18" s="5" t="s">
        <v>36</v>
      </c>
      <c r="B18" s="6">
        <v>480.0</v>
      </c>
      <c r="C18" s="6">
        <v>1351.0</v>
      </c>
      <c r="D18" s="6">
        <v>214.0</v>
      </c>
      <c r="E18" s="6">
        <v>1433.0</v>
      </c>
      <c r="F18" s="6">
        <v>938.0</v>
      </c>
      <c r="G18" s="6">
        <v>0.0</v>
      </c>
      <c r="H18" s="6">
        <v>170.0</v>
      </c>
      <c r="I18" s="6">
        <v>57.0</v>
      </c>
      <c r="J18" s="6">
        <v>288.0</v>
      </c>
      <c r="K18" s="6">
        <v>253.0</v>
      </c>
      <c r="L18" s="6">
        <v>709.0</v>
      </c>
      <c r="M18" s="6">
        <v>0.0</v>
      </c>
      <c r="N18" s="6">
        <v>26.0</v>
      </c>
      <c r="O18" s="6">
        <v>166.0</v>
      </c>
      <c r="P18" s="6">
        <v>430.0</v>
      </c>
      <c r="Q18" s="6">
        <v>0.0</v>
      </c>
      <c r="R18" s="6">
        <v>0.0</v>
      </c>
      <c r="S18" s="6">
        <v>112.0</v>
      </c>
      <c r="T18" s="6">
        <v>0.0</v>
      </c>
      <c r="U18" s="6">
        <v>0.0</v>
      </c>
    </row>
    <row r="19">
      <c r="A19" s="5" t="s">
        <v>37</v>
      </c>
      <c r="B19" s="6">
        <v>538.0</v>
      </c>
      <c r="C19" s="6">
        <v>1626.0</v>
      </c>
      <c r="D19" s="6">
        <v>282.0</v>
      </c>
      <c r="E19" s="6">
        <v>1702.0</v>
      </c>
      <c r="F19" s="6">
        <v>900.0</v>
      </c>
      <c r="G19" s="6">
        <v>0.0</v>
      </c>
      <c r="H19" s="6">
        <v>172.0</v>
      </c>
      <c r="I19" s="6">
        <v>68.0</v>
      </c>
      <c r="J19" s="6">
        <v>229.0</v>
      </c>
      <c r="K19" s="6">
        <v>293.0</v>
      </c>
      <c r="L19" s="6">
        <v>941.0</v>
      </c>
      <c r="M19" s="6">
        <v>0.0</v>
      </c>
      <c r="N19" s="6">
        <v>30.0</v>
      </c>
      <c r="O19" s="6">
        <v>168.0</v>
      </c>
      <c r="P19" s="6">
        <v>368.0</v>
      </c>
      <c r="Q19" s="6">
        <v>25.0</v>
      </c>
      <c r="R19" s="6">
        <v>0.0</v>
      </c>
      <c r="S19" s="6">
        <v>140.0</v>
      </c>
      <c r="T19" s="6">
        <v>0.0</v>
      </c>
      <c r="U19" s="6">
        <v>0.0</v>
      </c>
    </row>
    <row r="20">
      <c r="A20" s="5" t="s">
        <v>38</v>
      </c>
      <c r="B20" s="6">
        <v>585.0</v>
      </c>
      <c r="C20" s="6">
        <v>1689.0</v>
      </c>
      <c r="D20" s="6">
        <v>277.0</v>
      </c>
      <c r="E20" s="6">
        <v>1695.0</v>
      </c>
      <c r="F20" s="6">
        <v>703.0</v>
      </c>
      <c r="G20" s="6">
        <v>0.0</v>
      </c>
      <c r="H20" s="6">
        <v>208.0</v>
      </c>
      <c r="I20" s="6">
        <v>41.0</v>
      </c>
      <c r="J20" s="6">
        <v>263.0</v>
      </c>
      <c r="K20" s="6">
        <v>312.0</v>
      </c>
      <c r="L20" s="6">
        <v>1192.0</v>
      </c>
      <c r="M20" s="6">
        <v>266.0</v>
      </c>
      <c r="N20" s="6">
        <v>18.0</v>
      </c>
      <c r="O20" s="6">
        <v>160.0</v>
      </c>
      <c r="P20" s="6">
        <v>396.0</v>
      </c>
      <c r="Q20" s="6">
        <v>0.0</v>
      </c>
      <c r="R20" s="6">
        <v>0.0</v>
      </c>
      <c r="S20" s="6">
        <v>133.0</v>
      </c>
      <c r="T20" s="6">
        <v>0.0</v>
      </c>
      <c r="U20" s="6">
        <v>0.0</v>
      </c>
    </row>
    <row r="21" ht="15.75" customHeight="1">
      <c r="A21" s="5" t="s">
        <v>39</v>
      </c>
      <c r="B21" s="6">
        <v>453.0</v>
      </c>
      <c r="C21" s="6">
        <v>1066.0</v>
      </c>
      <c r="D21" s="6">
        <v>290.0</v>
      </c>
      <c r="E21" s="6">
        <v>1626.0</v>
      </c>
      <c r="F21" s="6">
        <v>991.0</v>
      </c>
      <c r="G21" s="6">
        <v>57.0</v>
      </c>
      <c r="H21" s="6">
        <v>216.0</v>
      </c>
      <c r="I21" s="6">
        <v>48.0</v>
      </c>
      <c r="J21" s="6">
        <v>316.0</v>
      </c>
      <c r="K21" s="6">
        <v>275.0</v>
      </c>
      <c r="L21" s="6">
        <v>1256.0</v>
      </c>
      <c r="M21" s="6">
        <v>70.0</v>
      </c>
      <c r="N21" s="6">
        <v>22.0</v>
      </c>
      <c r="O21" s="6">
        <v>181.0</v>
      </c>
      <c r="P21" s="6">
        <v>656.0</v>
      </c>
      <c r="Q21" s="6">
        <v>0.0</v>
      </c>
      <c r="R21" s="6">
        <v>0.0</v>
      </c>
      <c r="S21" s="6">
        <v>157.0</v>
      </c>
      <c r="T21" s="6">
        <v>0.0</v>
      </c>
      <c r="U21" s="6">
        <v>0.0</v>
      </c>
    </row>
    <row r="22" ht="15.75" customHeight="1">
      <c r="A22" s="5" t="s">
        <v>40</v>
      </c>
      <c r="B22" s="6">
        <v>510.0</v>
      </c>
      <c r="C22" s="6">
        <v>1200.0</v>
      </c>
      <c r="D22" s="6">
        <v>285.0</v>
      </c>
      <c r="E22" s="6">
        <v>1839.0</v>
      </c>
      <c r="F22" s="6">
        <v>1299.0</v>
      </c>
      <c r="G22" s="6">
        <v>0.0</v>
      </c>
      <c r="H22" s="6">
        <v>203.0</v>
      </c>
      <c r="I22" s="6">
        <v>55.0</v>
      </c>
      <c r="J22" s="6">
        <v>300.0</v>
      </c>
      <c r="K22" s="6">
        <v>376.0</v>
      </c>
      <c r="L22" s="6">
        <v>1232.0</v>
      </c>
      <c r="M22" s="6">
        <v>0.0</v>
      </c>
      <c r="N22" s="6">
        <v>32.0</v>
      </c>
      <c r="O22" s="6">
        <v>197.0</v>
      </c>
      <c r="P22" s="6">
        <v>544.0</v>
      </c>
      <c r="Q22" s="6">
        <v>0.0</v>
      </c>
      <c r="R22" s="6">
        <v>0.0</v>
      </c>
      <c r="S22" s="6">
        <v>156.0</v>
      </c>
      <c r="T22" s="6">
        <v>0.0</v>
      </c>
      <c r="U22" s="6">
        <v>15.0</v>
      </c>
    </row>
    <row r="23" ht="15.75" customHeight="1">
      <c r="A23" s="5" t="s">
        <v>41</v>
      </c>
      <c r="B23" s="6">
        <v>417.0</v>
      </c>
      <c r="C23" s="6">
        <v>1563.0</v>
      </c>
      <c r="D23" s="6">
        <v>310.0</v>
      </c>
      <c r="E23" s="6">
        <v>1415.0</v>
      </c>
      <c r="F23" s="6">
        <v>849.0</v>
      </c>
      <c r="G23" s="6">
        <v>180.0</v>
      </c>
      <c r="H23" s="6">
        <v>239.0</v>
      </c>
      <c r="I23" s="6">
        <v>90.0</v>
      </c>
      <c r="J23" s="6">
        <v>286.0</v>
      </c>
      <c r="K23" s="6">
        <v>190.0</v>
      </c>
      <c r="L23" s="6">
        <v>1206.0</v>
      </c>
      <c r="M23" s="6">
        <v>0.0</v>
      </c>
      <c r="N23" s="6">
        <v>20.0</v>
      </c>
      <c r="O23" s="6">
        <v>213.0</v>
      </c>
      <c r="P23" s="6">
        <v>362.0</v>
      </c>
      <c r="Q23" s="6">
        <v>0.0</v>
      </c>
      <c r="R23" s="6">
        <v>0.0</v>
      </c>
      <c r="S23" s="6">
        <v>162.0</v>
      </c>
      <c r="T23" s="6">
        <v>0.0</v>
      </c>
      <c r="U23" s="6">
        <v>0.0</v>
      </c>
    </row>
    <row r="24" ht="15.75" customHeight="1">
      <c r="A24" s="5" t="s">
        <v>42</v>
      </c>
      <c r="B24" s="6">
        <v>456.0</v>
      </c>
      <c r="C24" s="6">
        <v>898.0</v>
      </c>
      <c r="D24" s="6">
        <v>270.0</v>
      </c>
      <c r="E24" s="6">
        <v>1587.0</v>
      </c>
      <c r="F24" s="6">
        <v>860.0</v>
      </c>
      <c r="G24" s="6">
        <v>33.0</v>
      </c>
      <c r="H24" s="6">
        <v>217.0</v>
      </c>
      <c r="I24" s="6">
        <v>71.0</v>
      </c>
      <c r="J24" s="6">
        <v>373.0</v>
      </c>
      <c r="K24" s="6">
        <v>289.0</v>
      </c>
      <c r="L24" s="6">
        <v>1094.0</v>
      </c>
      <c r="M24" s="6">
        <v>0.0</v>
      </c>
      <c r="N24" s="6">
        <v>25.0</v>
      </c>
      <c r="O24" s="6">
        <v>200.0</v>
      </c>
      <c r="P24" s="6">
        <v>588.0</v>
      </c>
      <c r="Q24" s="6">
        <v>0.0</v>
      </c>
      <c r="R24" s="6">
        <v>0.0</v>
      </c>
      <c r="S24" s="6">
        <v>171.0</v>
      </c>
      <c r="T24" s="6">
        <v>0.0</v>
      </c>
      <c r="U24" s="6">
        <v>0.0</v>
      </c>
    </row>
    <row r="25" ht="15.75" customHeight="1">
      <c r="A25" s="5" t="s">
        <v>43</v>
      </c>
      <c r="B25" s="6">
        <v>421.0</v>
      </c>
      <c r="C25" s="6">
        <v>1283.0</v>
      </c>
      <c r="D25" s="6">
        <v>301.0</v>
      </c>
      <c r="E25" s="6">
        <v>1775.0</v>
      </c>
      <c r="F25" s="6">
        <v>693.0</v>
      </c>
      <c r="G25" s="6">
        <v>0.0</v>
      </c>
      <c r="H25" s="6">
        <v>273.0</v>
      </c>
      <c r="I25" s="6">
        <v>59.0</v>
      </c>
      <c r="J25" s="6">
        <v>364.0</v>
      </c>
      <c r="K25" s="6">
        <v>221.0</v>
      </c>
      <c r="L25" s="6">
        <v>1342.0</v>
      </c>
      <c r="M25" s="6">
        <v>0.0</v>
      </c>
      <c r="N25" s="6">
        <v>16.0</v>
      </c>
      <c r="O25" s="6">
        <v>211.0</v>
      </c>
      <c r="P25" s="6">
        <v>651.0</v>
      </c>
      <c r="Q25" s="6">
        <v>0.0</v>
      </c>
      <c r="R25" s="6">
        <v>0.0</v>
      </c>
      <c r="S25" s="6">
        <v>158.0</v>
      </c>
      <c r="T25" s="6">
        <v>0.0</v>
      </c>
      <c r="U25" s="6">
        <v>10.0</v>
      </c>
    </row>
    <row r="26" ht="15.75" customHeight="1">
      <c r="A26" s="5" t="s">
        <v>44</v>
      </c>
      <c r="B26" s="6">
        <v>525.0</v>
      </c>
      <c r="C26" s="6">
        <v>1375.0</v>
      </c>
      <c r="D26" s="6">
        <v>347.0</v>
      </c>
      <c r="E26" s="6">
        <v>1740.0</v>
      </c>
      <c r="F26" s="6">
        <v>963.0</v>
      </c>
      <c r="G26" s="6">
        <v>232.0</v>
      </c>
      <c r="H26" s="6">
        <v>276.0</v>
      </c>
      <c r="I26" s="6">
        <v>69.0</v>
      </c>
      <c r="J26" s="6">
        <v>370.0</v>
      </c>
      <c r="K26" s="6">
        <v>351.0</v>
      </c>
      <c r="L26" s="6">
        <v>1204.0</v>
      </c>
      <c r="M26" s="6">
        <v>34.0</v>
      </c>
      <c r="N26" s="6">
        <v>18.0</v>
      </c>
      <c r="O26" s="6">
        <v>186.0</v>
      </c>
      <c r="P26" s="6">
        <v>483.0</v>
      </c>
      <c r="Q26" s="6">
        <v>0.0</v>
      </c>
      <c r="R26" s="6">
        <v>0.0</v>
      </c>
      <c r="S26" s="6">
        <v>163.0</v>
      </c>
      <c r="T26" s="6">
        <v>0.0</v>
      </c>
      <c r="U26" s="6">
        <v>68.0</v>
      </c>
    </row>
    <row r="27" ht="15.75" customHeight="1">
      <c r="A27" s="5" t="s">
        <v>45</v>
      </c>
      <c r="B27" s="6">
        <v>458.0</v>
      </c>
      <c r="C27" s="6">
        <v>1717.0</v>
      </c>
      <c r="D27" s="6">
        <v>283.0</v>
      </c>
      <c r="E27" s="6">
        <v>1857.0</v>
      </c>
      <c r="F27" s="6">
        <v>653.0</v>
      </c>
      <c r="G27" s="6">
        <v>0.0</v>
      </c>
      <c r="H27" s="6">
        <v>279.0</v>
      </c>
      <c r="I27" s="6">
        <v>85.0</v>
      </c>
      <c r="J27" s="6">
        <v>345.0</v>
      </c>
      <c r="K27" s="6">
        <v>342.0</v>
      </c>
      <c r="L27" s="6">
        <v>1214.0</v>
      </c>
      <c r="M27" s="6">
        <v>0.0</v>
      </c>
      <c r="N27" s="6">
        <v>20.0</v>
      </c>
      <c r="O27" s="6">
        <v>201.0</v>
      </c>
      <c r="P27" s="6">
        <v>450.0</v>
      </c>
      <c r="Q27" s="6">
        <v>87.0</v>
      </c>
      <c r="R27" s="6">
        <v>0.0</v>
      </c>
      <c r="S27" s="6">
        <v>146.0</v>
      </c>
      <c r="T27" s="6">
        <v>140.0</v>
      </c>
      <c r="U27" s="6">
        <v>0.0</v>
      </c>
    </row>
    <row r="28" ht="15.75" customHeight="1">
      <c r="A28" s="5" t="s">
        <v>46</v>
      </c>
      <c r="B28" s="6">
        <v>558.0</v>
      </c>
      <c r="C28" s="6">
        <v>1574.0</v>
      </c>
      <c r="D28" s="6">
        <v>365.0</v>
      </c>
      <c r="E28" s="6">
        <v>1695.0</v>
      </c>
      <c r="F28" s="6">
        <v>681.0</v>
      </c>
      <c r="G28" s="6">
        <v>0.0</v>
      </c>
      <c r="H28" s="6">
        <v>244.0</v>
      </c>
      <c r="I28" s="6">
        <v>57.0</v>
      </c>
      <c r="J28" s="6">
        <v>391.0</v>
      </c>
      <c r="K28" s="6">
        <v>123.0</v>
      </c>
      <c r="L28" s="6">
        <v>1194.0</v>
      </c>
      <c r="M28" s="6">
        <v>0.0</v>
      </c>
      <c r="N28" s="6">
        <v>40.0</v>
      </c>
      <c r="O28" s="6">
        <v>251.0</v>
      </c>
      <c r="P28" s="6">
        <v>485.0</v>
      </c>
      <c r="Q28" s="6">
        <v>43.0</v>
      </c>
      <c r="R28" s="6">
        <v>0.0</v>
      </c>
      <c r="S28" s="6">
        <v>165.0</v>
      </c>
      <c r="T28" s="6">
        <v>22.0</v>
      </c>
      <c r="U28" s="6">
        <v>0.0</v>
      </c>
    </row>
    <row r="29" ht="15.75" customHeight="1">
      <c r="A29" s="5" t="s">
        <v>47</v>
      </c>
      <c r="B29" s="6">
        <v>550.0</v>
      </c>
      <c r="C29" s="6">
        <v>1318.0</v>
      </c>
      <c r="D29" s="6">
        <v>294.0</v>
      </c>
      <c r="E29" s="6">
        <v>1526.0</v>
      </c>
      <c r="F29" s="6">
        <v>1153.0</v>
      </c>
      <c r="G29" s="6">
        <v>0.0</v>
      </c>
      <c r="H29" s="6">
        <v>266.0</v>
      </c>
      <c r="I29" s="6">
        <v>56.0</v>
      </c>
      <c r="J29" s="6">
        <v>352.0</v>
      </c>
      <c r="K29" s="6">
        <v>182.0</v>
      </c>
      <c r="L29" s="6">
        <v>1231.0</v>
      </c>
      <c r="M29" s="6">
        <v>0.0</v>
      </c>
      <c r="N29" s="6">
        <v>21.0</v>
      </c>
      <c r="O29" s="6">
        <v>182.0</v>
      </c>
      <c r="P29" s="6">
        <v>550.0</v>
      </c>
      <c r="Q29" s="6">
        <v>0.0</v>
      </c>
      <c r="R29" s="6">
        <v>115.0</v>
      </c>
      <c r="S29" s="6">
        <v>150.0</v>
      </c>
      <c r="T29" s="6">
        <v>117.0</v>
      </c>
      <c r="U29" s="6">
        <v>0.0</v>
      </c>
    </row>
    <row r="30" ht="15.75" customHeight="1">
      <c r="A30" s="5" t="s">
        <v>48</v>
      </c>
      <c r="B30" s="6">
        <v>528.0</v>
      </c>
      <c r="C30" s="6">
        <v>1307.0</v>
      </c>
      <c r="D30" s="6">
        <v>358.0</v>
      </c>
      <c r="E30" s="6">
        <v>1687.0</v>
      </c>
      <c r="F30" s="6">
        <v>721.0</v>
      </c>
      <c r="G30" s="6">
        <v>0.0</v>
      </c>
      <c r="H30" s="6">
        <v>249.0</v>
      </c>
      <c r="I30" s="6">
        <v>75.0</v>
      </c>
      <c r="J30" s="6">
        <v>388.0</v>
      </c>
      <c r="K30" s="6">
        <v>280.0</v>
      </c>
      <c r="L30" s="6">
        <v>1164.0</v>
      </c>
      <c r="M30" s="6">
        <v>0.0</v>
      </c>
      <c r="N30" s="6">
        <v>20.0</v>
      </c>
      <c r="O30" s="6">
        <v>213.0</v>
      </c>
      <c r="P30" s="6">
        <v>587.0</v>
      </c>
      <c r="Q30" s="6">
        <v>18.0</v>
      </c>
      <c r="R30" s="6">
        <v>212.0</v>
      </c>
      <c r="S30" s="6">
        <v>167.0</v>
      </c>
      <c r="T30" s="6">
        <v>0.0</v>
      </c>
      <c r="U30" s="6">
        <v>0.0</v>
      </c>
    </row>
    <row r="31" ht="15.75" customHeight="1">
      <c r="A31" s="5" t="s">
        <v>49</v>
      </c>
      <c r="B31" s="6">
        <v>377.0</v>
      </c>
      <c r="C31" s="6">
        <v>1337.0</v>
      </c>
      <c r="D31" s="6">
        <v>309.0</v>
      </c>
      <c r="E31" s="6">
        <v>1359.0</v>
      </c>
      <c r="F31" s="6">
        <v>1114.0</v>
      </c>
      <c r="G31" s="6">
        <v>0.0</v>
      </c>
      <c r="H31" s="6">
        <v>239.0</v>
      </c>
      <c r="I31" s="6">
        <v>66.0</v>
      </c>
      <c r="J31" s="6">
        <v>322.0</v>
      </c>
      <c r="K31" s="6">
        <v>287.0</v>
      </c>
      <c r="L31" s="6">
        <v>1182.0</v>
      </c>
      <c r="M31" s="6">
        <v>0.0</v>
      </c>
      <c r="N31" s="6">
        <v>20.0</v>
      </c>
      <c r="O31" s="6">
        <v>219.0</v>
      </c>
      <c r="P31" s="6">
        <v>643.0</v>
      </c>
      <c r="Q31" s="6">
        <v>0.0</v>
      </c>
      <c r="R31" s="6">
        <v>0.0</v>
      </c>
      <c r="S31" s="6">
        <v>152.0</v>
      </c>
      <c r="T31" s="6">
        <v>0.0</v>
      </c>
      <c r="U31" s="6">
        <v>0.0</v>
      </c>
    </row>
    <row r="32" ht="15.75" customHeight="1">
      <c r="A32" s="5" t="s">
        <v>50</v>
      </c>
      <c r="B32" s="6">
        <v>505.0</v>
      </c>
      <c r="C32" s="6">
        <v>1784.0</v>
      </c>
      <c r="D32" s="6">
        <v>344.0</v>
      </c>
      <c r="E32" s="6">
        <v>1207.0</v>
      </c>
      <c r="F32" s="6">
        <v>1202.0</v>
      </c>
      <c r="G32" s="6">
        <v>0.0</v>
      </c>
      <c r="H32" s="6">
        <v>235.0</v>
      </c>
      <c r="I32" s="6">
        <v>68.0</v>
      </c>
      <c r="J32" s="6">
        <v>316.0</v>
      </c>
      <c r="K32" s="6">
        <v>284.0</v>
      </c>
      <c r="L32" s="6">
        <v>1051.0</v>
      </c>
      <c r="M32" s="6">
        <v>294.0</v>
      </c>
      <c r="N32" s="6">
        <v>23.0</v>
      </c>
      <c r="O32" s="6">
        <v>204.0</v>
      </c>
      <c r="P32" s="6">
        <v>646.0</v>
      </c>
      <c r="Q32" s="6">
        <v>0.0</v>
      </c>
      <c r="R32" s="6">
        <v>0.0</v>
      </c>
      <c r="S32" s="6">
        <v>164.0</v>
      </c>
      <c r="T32" s="6">
        <v>0.0</v>
      </c>
      <c r="U32" s="6">
        <v>63.0</v>
      </c>
    </row>
    <row r="33" ht="15.75" customHeight="1">
      <c r="A33" s="5" t="s">
        <v>51</v>
      </c>
      <c r="B33" s="6">
        <v>537.0</v>
      </c>
      <c r="C33" s="6">
        <v>1292.0</v>
      </c>
      <c r="D33" s="6">
        <v>317.0</v>
      </c>
      <c r="E33" s="6">
        <v>1739.0</v>
      </c>
      <c r="F33" s="6">
        <v>951.0</v>
      </c>
      <c r="G33" s="6">
        <v>0.0</v>
      </c>
      <c r="H33" s="6">
        <v>207.0</v>
      </c>
      <c r="I33" s="6">
        <v>54.0</v>
      </c>
      <c r="J33" s="6">
        <v>338.0</v>
      </c>
      <c r="K33" s="6">
        <v>236.0</v>
      </c>
      <c r="L33" s="6">
        <v>1093.0</v>
      </c>
      <c r="M33" s="6">
        <v>426.0</v>
      </c>
      <c r="N33" s="6">
        <v>29.0</v>
      </c>
      <c r="O33" s="6">
        <v>189.0</v>
      </c>
      <c r="P33" s="6">
        <v>643.0</v>
      </c>
      <c r="Q33" s="6">
        <v>62.0</v>
      </c>
      <c r="R33" s="6">
        <v>0.0</v>
      </c>
      <c r="S33" s="6">
        <v>164.0</v>
      </c>
      <c r="T33" s="6">
        <v>164.0</v>
      </c>
      <c r="U33" s="6">
        <v>0.0</v>
      </c>
    </row>
    <row r="34" ht="15.75" customHeight="1">
      <c r="A34" s="5" t="s">
        <v>52</v>
      </c>
      <c r="B34" s="6">
        <v>547.0</v>
      </c>
      <c r="C34" s="6">
        <v>1323.0</v>
      </c>
      <c r="D34" s="6">
        <v>260.0</v>
      </c>
      <c r="E34" s="6">
        <v>1587.0</v>
      </c>
      <c r="F34" s="6">
        <v>1010.0</v>
      </c>
      <c r="G34" s="6">
        <v>0.0</v>
      </c>
      <c r="H34" s="6">
        <v>196.0</v>
      </c>
      <c r="I34" s="6">
        <v>83.0</v>
      </c>
      <c r="J34" s="6">
        <v>299.0</v>
      </c>
      <c r="K34" s="6">
        <v>267.0</v>
      </c>
      <c r="L34" s="6">
        <v>1332.0</v>
      </c>
      <c r="M34" s="6">
        <v>111.0</v>
      </c>
      <c r="N34" s="6">
        <v>25.0</v>
      </c>
      <c r="O34" s="6">
        <v>195.0</v>
      </c>
      <c r="P34" s="6">
        <v>662.0</v>
      </c>
      <c r="Q34" s="6">
        <v>124.0</v>
      </c>
      <c r="R34" s="6">
        <v>0.0</v>
      </c>
      <c r="S34" s="6">
        <v>132.0</v>
      </c>
      <c r="T34" s="6">
        <v>0.0</v>
      </c>
      <c r="U34" s="6">
        <v>0.0</v>
      </c>
    </row>
    <row r="35" ht="15.75" customHeight="1">
      <c r="A35" s="5" t="s">
        <v>53</v>
      </c>
      <c r="B35" s="6">
        <v>441.0</v>
      </c>
      <c r="C35" s="6">
        <v>1489.0</v>
      </c>
      <c r="D35" s="6">
        <v>321.0</v>
      </c>
      <c r="E35" s="6">
        <v>1674.0</v>
      </c>
      <c r="F35" s="6">
        <v>1287.0</v>
      </c>
      <c r="G35" s="6">
        <v>0.0</v>
      </c>
      <c r="H35" s="6">
        <v>237.0</v>
      </c>
      <c r="I35" s="6">
        <v>81.0</v>
      </c>
      <c r="J35" s="6">
        <v>326.0</v>
      </c>
      <c r="K35" s="6">
        <v>279.0</v>
      </c>
      <c r="L35" s="6">
        <v>1041.0</v>
      </c>
      <c r="M35" s="6">
        <v>159.0</v>
      </c>
      <c r="N35" s="6">
        <v>39.0</v>
      </c>
      <c r="O35" s="6">
        <v>188.0</v>
      </c>
      <c r="P35" s="6">
        <v>589.0</v>
      </c>
      <c r="Q35" s="6">
        <v>51.0</v>
      </c>
      <c r="R35" s="6">
        <v>103.0</v>
      </c>
      <c r="S35" s="6">
        <v>134.0</v>
      </c>
      <c r="T35" s="6">
        <v>0.0</v>
      </c>
      <c r="U35" s="6">
        <v>0.0</v>
      </c>
    </row>
    <row r="36" ht="15.75" customHeight="1">
      <c r="A36" s="5" t="s">
        <v>54</v>
      </c>
      <c r="B36" s="6">
        <v>509.0</v>
      </c>
      <c r="C36" s="6">
        <v>1370.0</v>
      </c>
      <c r="D36" s="6">
        <v>311.0</v>
      </c>
      <c r="E36" s="6">
        <v>1193.0</v>
      </c>
      <c r="F36" s="6">
        <v>861.0</v>
      </c>
      <c r="G36" s="6">
        <v>0.0</v>
      </c>
      <c r="H36" s="6">
        <v>205.0</v>
      </c>
      <c r="I36" s="6">
        <v>67.0</v>
      </c>
      <c r="J36" s="6">
        <v>299.0</v>
      </c>
      <c r="K36" s="6">
        <v>235.0</v>
      </c>
      <c r="L36" s="6">
        <v>973.0</v>
      </c>
      <c r="M36" s="6">
        <v>87.0</v>
      </c>
      <c r="N36" s="6">
        <v>26.0</v>
      </c>
      <c r="O36" s="6">
        <v>176.0</v>
      </c>
      <c r="P36" s="6">
        <v>361.0</v>
      </c>
      <c r="Q36" s="6">
        <v>71.0</v>
      </c>
      <c r="R36" s="6">
        <v>47.0</v>
      </c>
      <c r="S36" s="6">
        <v>125.0</v>
      </c>
      <c r="T36" s="6">
        <v>0.0</v>
      </c>
      <c r="U36" s="6">
        <v>0.0</v>
      </c>
    </row>
    <row r="37" ht="15.75" customHeight="1">
      <c r="A37" s="5" t="s">
        <v>55</v>
      </c>
      <c r="B37" s="6">
        <v>477.0</v>
      </c>
      <c r="C37" s="6">
        <v>1350.0</v>
      </c>
      <c r="D37" s="6">
        <v>254.0</v>
      </c>
      <c r="E37" s="6">
        <v>1512.0</v>
      </c>
      <c r="F37" s="6">
        <v>783.0</v>
      </c>
      <c r="G37" s="6">
        <v>0.0</v>
      </c>
      <c r="H37" s="6">
        <v>204.0</v>
      </c>
      <c r="I37" s="6">
        <v>68.0</v>
      </c>
      <c r="J37" s="6">
        <v>247.0</v>
      </c>
      <c r="K37" s="6">
        <v>302.0</v>
      </c>
      <c r="L37" s="6">
        <v>1000.0</v>
      </c>
      <c r="M37" s="6">
        <v>284.0</v>
      </c>
      <c r="N37" s="6">
        <v>34.0</v>
      </c>
      <c r="O37" s="6">
        <v>134.0</v>
      </c>
      <c r="P37" s="6">
        <v>506.0</v>
      </c>
      <c r="Q37" s="6">
        <v>0.0</v>
      </c>
      <c r="R37" s="6">
        <v>48.0</v>
      </c>
      <c r="S37" s="6">
        <v>141.0</v>
      </c>
      <c r="T37" s="6">
        <v>9.0</v>
      </c>
      <c r="U37" s="6">
        <v>68.0</v>
      </c>
    </row>
    <row r="38" ht="15.75" customHeight="1">
      <c r="A38" s="5" t="s">
        <v>56</v>
      </c>
      <c r="B38" s="6">
        <v>488.0</v>
      </c>
      <c r="C38" s="6">
        <v>1119.0</v>
      </c>
      <c r="D38" s="6">
        <v>230.0</v>
      </c>
      <c r="E38" s="6">
        <v>1456.0</v>
      </c>
      <c r="F38" s="6">
        <v>632.0</v>
      </c>
      <c r="G38" s="6">
        <v>0.0</v>
      </c>
      <c r="H38" s="6">
        <v>210.0</v>
      </c>
      <c r="I38" s="6">
        <v>36.0</v>
      </c>
      <c r="J38" s="6">
        <v>259.0</v>
      </c>
      <c r="K38" s="6">
        <v>104.0</v>
      </c>
      <c r="L38" s="6">
        <v>961.0</v>
      </c>
      <c r="M38" s="6">
        <v>0.0</v>
      </c>
      <c r="N38" s="6">
        <v>26.0</v>
      </c>
      <c r="O38" s="6">
        <v>154.0</v>
      </c>
      <c r="P38" s="6">
        <v>553.0</v>
      </c>
      <c r="Q38" s="6">
        <v>0.0</v>
      </c>
      <c r="R38" s="6">
        <v>0.0</v>
      </c>
      <c r="S38" s="6">
        <v>146.0</v>
      </c>
      <c r="T38" s="6">
        <v>0.0</v>
      </c>
      <c r="U38" s="6">
        <v>0.0</v>
      </c>
    </row>
    <row r="39" ht="15.75" customHeight="1">
      <c r="A39" s="5" t="s">
        <v>57</v>
      </c>
      <c r="B39" s="6">
        <v>609.0</v>
      </c>
      <c r="C39" s="6">
        <v>1397.0</v>
      </c>
      <c r="D39" s="6">
        <v>214.0</v>
      </c>
      <c r="E39" s="6">
        <v>1393.0</v>
      </c>
      <c r="F39" s="6">
        <v>908.0</v>
      </c>
      <c r="G39" s="6">
        <v>0.0</v>
      </c>
      <c r="H39" s="6">
        <v>136.0</v>
      </c>
      <c r="I39" s="6">
        <v>68.0</v>
      </c>
      <c r="J39" s="6">
        <v>228.0</v>
      </c>
      <c r="K39" s="6">
        <v>278.0</v>
      </c>
      <c r="L39" s="6">
        <v>709.0</v>
      </c>
      <c r="M39" s="6">
        <v>195.0</v>
      </c>
      <c r="N39" s="6">
        <v>28.0</v>
      </c>
      <c r="O39" s="6">
        <v>129.0</v>
      </c>
      <c r="P39" s="6">
        <v>480.0</v>
      </c>
      <c r="Q39" s="6">
        <v>0.0</v>
      </c>
      <c r="R39" s="6">
        <v>0.0</v>
      </c>
      <c r="S39" s="6">
        <v>125.0</v>
      </c>
      <c r="T39" s="6">
        <v>0.0</v>
      </c>
      <c r="U39" s="6">
        <v>0.0</v>
      </c>
    </row>
    <row r="40" ht="15.75" customHeight="1">
      <c r="A40" s="5" t="s">
        <v>58</v>
      </c>
      <c r="B40" s="6">
        <v>488.0</v>
      </c>
      <c r="C40" s="6">
        <v>1288.0</v>
      </c>
      <c r="D40" s="6">
        <v>173.0</v>
      </c>
      <c r="E40" s="6">
        <v>1059.0</v>
      </c>
      <c r="F40" s="6">
        <v>1193.0</v>
      </c>
      <c r="G40" s="6">
        <v>0.0</v>
      </c>
      <c r="H40" s="6">
        <v>145.0</v>
      </c>
      <c r="I40" s="6">
        <v>58.0</v>
      </c>
      <c r="J40" s="6">
        <v>247.0</v>
      </c>
      <c r="K40" s="6">
        <v>178.0</v>
      </c>
      <c r="L40" s="6">
        <v>742.0</v>
      </c>
      <c r="M40" s="6">
        <v>0.0</v>
      </c>
      <c r="N40" s="6">
        <v>14.0</v>
      </c>
      <c r="O40" s="6">
        <v>122.0</v>
      </c>
      <c r="P40" s="6">
        <v>615.0</v>
      </c>
      <c r="Q40" s="6">
        <v>66.0</v>
      </c>
      <c r="R40" s="6">
        <v>0.0</v>
      </c>
      <c r="S40" s="6">
        <v>99.0</v>
      </c>
      <c r="T40" s="6">
        <v>0.0</v>
      </c>
      <c r="U40" s="6">
        <v>0.0</v>
      </c>
    </row>
    <row r="41" ht="15.75" customHeight="1">
      <c r="A41" s="5" t="s">
        <v>59</v>
      </c>
      <c r="B41" s="6">
        <v>538.0</v>
      </c>
      <c r="C41" s="6">
        <v>1694.0</v>
      </c>
      <c r="D41" s="6">
        <v>210.0</v>
      </c>
      <c r="E41" s="6">
        <v>1520.0</v>
      </c>
      <c r="F41" s="6">
        <v>1090.0</v>
      </c>
      <c r="G41" s="6">
        <v>0.0</v>
      </c>
      <c r="H41" s="6">
        <v>154.0</v>
      </c>
      <c r="I41" s="6">
        <v>65.0</v>
      </c>
      <c r="J41" s="6">
        <v>181.0</v>
      </c>
      <c r="K41" s="6">
        <v>298.0</v>
      </c>
      <c r="L41" s="6">
        <v>796.0</v>
      </c>
      <c r="M41" s="6">
        <v>345.0</v>
      </c>
      <c r="N41" s="6">
        <v>23.0</v>
      </c>
      <c r="O41" s="6">
        <v>124.0</v>
      </c>
      <c r="P41" s="6">
        <v>483.0</v>
      </c>
      <c r="Q41" s="6">
        <v>0.0</v>
      </c>
      <c r="R41" s="6">
        <v>0.0</v>
      </c>
      <c r="S41" s="6">
        <v>116.0</v>
      </c>
      <c r="T41" s="6">
        <v>0.0</v>
      </c>
      <c r="U41" s="6">
        <v>0.0</v>
      </c>
    </row>
    <row r="42" ht="15.75" customHeight="1">
      <c r="A42" s="5" t="s">
        <v>60</v>
      </c>
      <c r="B42" s="6">
        <v>597.0</v>
      </c>
      <c r="C42" s="6">
        <v>1565.0</v>
      </c>
      <c r="D42" s="6">
        <v>146.0</v>
      </c>
      <c r="E42" s="6">
        <v>1815.0</v>
      </c>
      <c r="F42" s="6">
        <v>713.0</v>
      </c>
      <c r="G42" s="6">
        <v>0.0</v>
      </c>
      <c r="H42" s="6">
        <v>146.0</v>
      </c>
      <c r="I42" s="6">
        <v>68.0</v>
      </c>
      <c r="J42" s="6">
        <v>168.0</v>
      </c>
      <c r="K42" s="6">
        <v>226.0</v>
      </c>
      <c r="L42" s="6">
        <v>665.0</v>
      </c>
      <c r="M42" s="6">
        <v>0.0</v>
      </c>
      <c r="N42" s="6">
        <v>24.0</v>
      </c>
      <c r="O42" s="6">
        <v>119.0</v>
      </c>
      <c r="P42" s="6">
        <v>424.0</v>
      </c>
      <c r="Q42" s="6">
        <v>0.0</v>
      </c>
      <c r="R42" s="6">
        <v>0.0</v>
      </c>
      <c r="S42" s="6">
        <v>64.0</v>
      </c>
      <c r="T42" s="6">
        <v>37.0</v>
      </c>
      <c r="U42" s="6">
        <v>115.0</v>
      </c>
    </row>
    <row r="43" ht="15.75" customHeight="1">
      <c r="A43" s="5" t="s">
        <v>61</v>
      </c>
      <c r="B43" s="6">
        <v>502.0</v>
      </c>
      <c r="C43" s="6">
        <v>1394.0</v>
      </c>
      <c r="D43" s="6">
        <v>140.0</v>
      </c>
      <c r="E43" s="6">
        <v>1691.0</v>
      </c>
      <c r="F43" s="6">
        <v>731.0</v>
      </c>
      <c r="G43" s="6">
        <v>0.0</v>
      </c>
      <c r="H43" s="6">
        <v>116.0</v>
      </c>
      <c r="I43" s="6">
        <v>56.0</v>
      </c>
      <c r="J43" s="6">
        <v>198.0</v>
      </c>
      <c r="K43" s="6">
        <v>187.0</v>
      </c>
      <c r="L43" s="6">
        <v>587.0</v>
      </c>
      <c r="M43" s="6">
        <v>230.0</v>
      </c>
      <c r="N43" s="6">
        <v>22.0</v>
      </c>
      <c r="O43" s="6">
        <v>112.0</v>
      </c>
      <c r="P43" s="6">
        <v>670.0</v>
      </c>
      <c r="Q43" s="6">
        <v>0.0</v>
      </c>
      <c r="R43" s="6">
        <v>317.0</v>
      </c>
      <c r="S43" s="6">
        <v>98.0</v>
      </c>
      <c r="T43" s="6">
        <v>0.0</v>
      </c>
      <c r="U43" s="6">
        <v>0.0</v>
      </c>
    </row>
    <row r="44" ht="15.75" customHeight="1">
      <c r="A44" s="5" t="s">
        <v>62</v>
      </c>
      <c r="B44" s="6">
        <v>533.0</v>
      </c>
      <c r="C44" s="6">
        <v>1568.0</v>
      </c>
      <c r="D44" s="6">
        <v>101.0</v>
      </c>
      <c r="E44" s="6">
        <v>1456.0</v>
      </c>
      <c r="F44" s="6">
        <v>800.0</v>
      </c>
      <c r="G44" s="6">
        <v>0.0</v>
      </c>
      <c r="H44" s="6">
        <v>136.0</v>
      </c>
      <c r="I44" s="6">
        <v>40.0</v>
      </c>
      <c r="J44" s="6">
        <v>210.0</v>
      </c>
      <c r="K44" s="6">
        <v>262.0</v>
      </c>
      <c r="L44" s="6">
        <v>677.0</v>
      </c>
      <c r="M44" s="6">
        <v>638.0</v>
      </c>
      <c r="N44" s="6">
        <v>8.0</v>
      </c>
      <c r="O44" s="6">
        <v>75.0</v>
      </c>
      <c r="P44" s="6">
        <v>589.0</v>
      </c>
      <c r="Q44" s="6">
        <v>41.0</v>
      </c>
      <c r="R44" s="6">
        <v>71.0</v>
      </c>
      <c r="S44" s="6">
        <v>59.0</v>
      </c>
      <c r="T44" s="6">
        <v>0.0</v>
      </c>
      <c r="U44" s="6">
        <v>0.0</v>
      </c>
    </row>
    <row r="45" ht="15.75" customHeight="1">
      <c r="A45" s="5" t="s">
        <v>63</v>
      </c>
      <c r="B45" s="6">
        <v>547.0</v>
      </c>
      <c r="C45" s="6">
        <v>1314.0</v>
      </c>
      <c r="D45" s="6">
        <v>88.0</v>
      </c>
      <c r="E45" s="6">
        <v>1596.0</v>
      </c>
      <c r="F45" s="6">
        <v>958.0</v>
      </c>
      <c r="G45" s="6">
        <v>82.0</v>
      </c>
      <c r="H45" s="6">
        <v>106.0</v>
      </c>
      <c r="I45" s="6">
        <v>64.0</v>
      </c>
      <c r="J45" s="6">
        <v>186.0</v>
      </c>
      <c r="K45" s="6">
        <v>185.0</v>
      </c>
      <c r="L45" s="6">
        <v>385.0</v>
      </c>
      <c r="M45" s="6">
        <v>0.0</v>
      </c>
      <c r="N45" s="6">
        <v>30.0</v>
      </c>
      <c r="O45" s="6">
        <v>89.0</v>
      </c>
      <c r="P45" s="6">
        <v>543.0</v>
      </c>
      <c r="Q45" s="6">
        <v>0.0</v>
      </c>
      <c r="R45" s="6">
        <v>0.0</v>
      </c>
      <c r="S45" s="6">
        <v>20.0</v>
      </c>
      <c r="T45" s="6">
        <v>0.0</v>
      </c>
      <c r="U45" s="6">
        <v>0.0</v>
      </c>
    </row>
    <row r="46" ht="15.75" customHeight="1">
      <c r="A46" s="5" t="s">
        <v>64</v>
      </c>
      <c r="B46" s="6">
        <v>544.0</v>
      </c>
      <c r="C46" s="6">
        <v>1665.0</v>
      </c>
      <c r="D46" s="6">
        <v>53.0</v>
      </c>
      <c r="E46" s="6">
        <v>1782.0</v>
      </c>
      <c r="F46" s="6">
        <v>859.0</v>
      </c>
      <c r="G46" s="6">
        <v>0.0</v>
      </c>
      <c r="H46" s="6">
        <v>63.0</v>
      </c>
      <c r="I46" s="6">
        <v>51.0</v>
      </c>
      <c r="J46" s="6">
        <v>111.0</v>
      </c>
      <c r="K46" s="6">
        <v>185.0</v>
      </c>
      <c r="L46" s="6">
        <v>410.0</v>
      </c>
      <c r="M46" s="6">
        <v>0.0</v>
      </c>
      <c r="N46" s="6">
        <v>21.0</v>
      </c>
      <c r="O46" s="6">
        <v>83.0</v>
      </c>
      <c r="P46" s="6">
        <v>616.0</v>
      </c>
      <c r="Q46" s="6">
        <v>0.0</v>
      </c>
      <c r="R46" s="6">
        <v>0.0</v>
      </c>
      <c r="S46" s="6">
        <v>90.0</v>
      </c>
      <c r="T46" s="6">
        <v>0.0</v>
      </c>
      <c r="U46" s="6">
        <v>0.0</v>
      </c>
    </row>
    <row r="47" ht="15.75" customHeight="1">
      <c r="A47" s="5" t="s">
        <v>65</v>
      </c>
      <c r="B47" s="6">
        <v>461.0</v>
      </c>
      <c r="C47" s="6">
        <v>1399.0</v>
      </c>
      <c r="D47" s="6">
        <v>107.0</v>
      </c>
      <c r="E47" s="6">
        <v>937.0</v>
      </c>
      <c r="F47" s="6">
        <v>942.0</v>
      </c>
      <c r="G47" s="6">
        <v>0.0</v>
      </c>
      <c r="H47" s="6">
        <v>59.0</v>
      </c>
      <c r="I47" s="6">
        <v>56.0</v>
      </c>
      <c r="J47" s="6">
        <v>100.0</v>
      </c>
      <c r="K47" s="6">
        <v>146.0</v>
      </c>
      <c r="L47" s="6">
        <v>297.0</v>
      </c>
      <c r="M47" s="6">
        <v>0.0</v>
      </c>
      <c r="N47" s="6">
        <v>21.0</v>
      </c>
      <c r="O47" s="6">
        <v>73.0</v>
      </c>
      <c r="P47" s="6">
        <v>631.0</v>
      </c>
      <c r="Q47" s="6">
        <v>0.0</v>
      </c>
      <c r="R47" s="6">
        <v>11.0</v>
      </c>
      <c r="S47" s="6">
        <v>67.0</v>
      </c>
      <c r="T47" s="6">
        <v>9.0</v>
      </c>
      <c r="U47" s="6">
        <v>22.0</v>
      </c>
    </row>
    <row r="48" ht="15.75" customHeight="1">
      <c r="A48" s="5" t="s">
        <v>66</v>
      </c>
      <c r="B48" s="6">
        <v>545.0</v>
      </c>
      <c r="C48" s="6">
        <v>1547.0</v>
      </c>
      <c r="D48" s="6">
        <v>55.0</v>
      </c>
      <c r="E48" s="6">
        <v>1570.0</v>
      </c>
      <c r="F48" s="6">
        <v>959.0</v>
      </c>
      <c r="G48" s="6">
        <v>0.0</v>
      </c>
      <c r="H48" s="6">
        <v>90.0</v>
      </c>
      <c r="I48" s="6">
        <v>53.0</v>
      </c>
      <c r="J48" s="6">
        <v>126.0</v>
      </c>
      <c r="K48" s="6">
        <v>238.0</v>
      </c>
      <c r="L48" s="6">
        <v>464.0</v>
      </c>
      <c r="M48" s="6">
        <v>0.0</v>
      </c>
      <c r="N48" s="6">
        <v>22.0</v>
      </c>
      <c r="O48" s="6">
        <v>69.0</v>
      </c>
      <c r="P48" s="6">
        <v>555.0</v>
      </c>
      <c r="Q48" s="6">
        <v>0.0</v>
      </c>
      <c r="R48" s="6">
        <v>0.0</v>
      </c>
      <c r="S48" s="6">
        <v>23.0</v>
      </c>
      <c r="T48" s="6">
        <v>0.0</v>
      </c>
      <c r="U48" s="6">
        <v>0.0</v>
      </c>
    </row>
    <row r="49" ht="15.75" customHeight="1">
      <c r="A49" s="5" t="s">
        <v>67</v>
      </c>
      <c r="B49" s="6">
        <v>628.0</v>
      </c>
      <c r="C49" s="6">
        <v>1075.0</v>
      </c>
      <c r="D49" s="6">
        <v>73.0</v>
      </c>
      <c r="E49" s="6">
        <v>1730.0</v>
      </c>
      <c r="F49" s="6">
        <v>841.0</v>
      </c>
      <c r="G49" s="6">
        <v>0.0</v>
      </c>
      <c r="H49" s="6">
        <v>74.0</v>
      </c>
      <c r="I49" s="6">
        <v>56.0</v>
      </c>
      <c r="J49" s="6">
        <v>65.0</v>
      </c>
      <c r="K49" s="6">
        <v>270.0</v>
      </c>
      <c r="L49" s="6">
        <v>63.0</v>
      </c>
      <c r="M49" s="6">
        <v>0.0</v>
      </c>
      <c r="N49" s="6">
        <v>22.0</v>
      </c>
      <c r="O49" s="6">
        <v>33.0</v>
      </c>
      <c r="P49" s="6">
        <v>264.0</v>
      </c>
      <c r="Q49" s="6">
        <v>0.0</v>
      </c>
      <c r="R49" s="6">
        <v>132.0</v>
      </c>
      <c r="S49" s="6">
        <v>35.0</v>
      </c>
      <c r="T49" s="6">
        <v>17.0</v>
      </c>
      <c r="U49" s="6">
        <v>49.0</v>
      </c>
    </row>
    <row r="50" ht="15.75" customHeight="1">
      <c r="A50" s="5" t="s">
        <v>68</v>
      </c>
      <c r="B50" s="6">
        <v>440.0</v>
      </c>
      <c r="C50" s="6">
        <v>1487.0</v>
      </c>
      <c r="D50" s="6">
        <v>37.0</v>
      </c>
      <c r="E50" s="6">
        <v>1764.0</v>
      </c>
      <c r="F50" s="6">
        <v>892.0</v>
      </c>
      <c r="G50" s="6">
        <v>0.0</v>
      </c>
      <c r="H50" s="6">
        <v>14.0</v>
      </c>
      <c r="I50" s="6">
        <v>32.0</v>
      </c>
      <c r="J50" s="6">
        <v>29.0</v>
      </c>
      <c r="K50" s="6">
        <v>301.0</v>
      </c>
      <c r="L50" s="6">
        <v>165.0</v>
      </c>
      <c r="M50" s="6">
        <v>243.0</v>
      </c>
      <c r="N50" s="6">
        <v>27.0</v>
      </c>
      <c r="O50" s="6">
        <v>27.0</v>
      </c>
      <c r="P50" s="6">
        <v>450.0</v>
      </c>
      <c r="Q50" s="6">
        <v>0.0</v>
      </c>
      <c r="R50" s="6">
        <v>0.0</v>
      </c>
      <c r="S50" s="6">
        <v>25.0</v>
      </c>
      <c r="T50" s="6">
        <v>16.0</v>
      </c>
      <c r="U50" s="6">
        <v>0.0</v>
      </c>
    </row>
    <row r="51" ht="15.75" customHeight="1">
      <c r="A51" s="5" t="s">
        <v>69</v>
      </c>
      <c r="B51" s="6">
        <v>596.0</v>
      </c>
      <c r="C51" s="6">
        <v>975.0</v>
      </c>
      <c r="D51" s="6">
        <v>10.0</v>
      </c>
      <c r="E51" s="6">
        <v>2008.0</v>
      </c>
      <c r="F51" s="6">
        <v>941.0</v>
      </c>
      <c r="G51" s="6">
        <v>0.0</v>
      </c>
      <c r="H51" s="6">
        <v>82.0</v>
      </c>
      <c r="I51" s="6">
        <v>75.0</v>
      </c>
      <c r="J51" s="6">
        <v>54.0</v>
      </c>
      <c r="K51" s="6">
        <v>231.0</v>
      </c>
      <c r="L51" s="6">
        <v>154.0</v>
      </c>
      <c r="M51" s="6">
        <v>0.0</v>
      </c>
      <c r="N51" s="6">
        <v>15.0</v>
      </c>
      <c r="O51" s="6">
        <v>39.0</v>
      </c>
      <c r="P51" s="6">
        <v>473.0</v>
      </c>
      <c r="Q51" s="6">
        <v>93.0</v>
      </c>
      <c r="R51" s="6">
        <v>0.0</v>
      </c>
      <c r="S51" s="6">
        <v>25.0</v>
      </c>
      <c r="T51" s="6">
        <v>0.0</v>
      </c>
      <c r="U51" s="6">
        <v>0.0</v>
      </c>
    </row>
    <row r="52" ht="15.75" customHeight="1">
      <c r="A52" s="5" t="s">
        <v>70</v>
      </c>
      <c r="B52" s="6">
        <v>548.0</v>
      </c>
      <c r="C52" s="6">
        <v>887.0</v>
      </c>
      <c r="D52" s="6">
        <v>14.0</v>
      </c>
      <c r="E52" s="6">
        <v>1872.0</v>
      </c>
      <c r="F52" s="6">
        <v>883.0</v>
      </c>
      <c r="G52" s="6">
        <v>343.0</v>
      </c>
      <c r="H52" s="6">
        <v>62.0</v>
      </c>
      <c r="I52" s="6">
        <v>63.0</v>
      </c>
      <c r="J52" s="6">
        <v>58.0</v>
      </c>
      <c r="K52" s="6">
        <v>303.0</v>
      </c>
      <c r="L52" s="6">
        <v>260.0</v>
      </c>
      <c r="M52" s="6">
        <v>273.0</v>
      </c>
      <c r="N52" s="6">
        <v>17.0</v>
      </c>
      <c r="O52" s="6">
        <v>0.0</v>
      </c>
      <c r="P52" s="6">
        <v>418.0</v>
      </c>
      <c r="Q52" s="6">
        <v>0.0</v>
      </c>
      <c r="R52" s="6">
        <v>33.0</v>
      </c>
      <c r="S52" s="6">
        <v>0.0</v>
      </c>
      <c r="T52" s="6">
        <v>0.0</v>
      </c>
      <c r="U52" s="6">
        <v>0.0</v>
      </c>
    </row>
    <row r="53" ht="15.75" customHeight="1">
      <c r="A53" s="5" t="s">
        <v>71</v>
      </c>
      <c r="B53" s="6">
        <v>498.0</v>
      </c>
      <c r="C53" s="6">
        <v>1323.0</v>
      </c>
      <c r="D53" s="6">
        <v>4.0</v>
      </c>
      <c r="E53" s="6">
        <v>1675.0</v>
      </c>
      <c r="F53" s="6">
        <v>1000.0</v>
      </c>
      <c r="G53" s="6">
        <v>0.0</v>
      </c>
      <c r="H53" s="6">
        <v>76.0</v>
      </c>
      <c r="I53" s="6">
        <v>73.0</v>
      </c>
      <c r="J53" s="6">
        <v>16.0</v>
      </c>
      <c r="K53" s="6">
        <v>241.0</v>
      </c>
      <c r="L53" s="6">
        <v>242.0</v>
      </c>
      <c r="M53" s="6">
        <v>0.0</v>
      </c>
      <c r="N53" s="6">
        <v>26.0</v>
      </c>
      <c r="O53" s="6">
        <v>23.0</v>
      </c>
      <c r="P53" s="6">
        <v>541.0</v>
      </c>
      <c r="Q53" s="6">
        <v>0.0</v>
      </c>
      <c r="R53" s="6">
        <v>0.0</v>
      </c>
      <c r="S53" s="6">
        <v>10.0</v>
      </c>
      <c r="T53" s="6">
        <v>0.0</v>
      </c>
      <c r="U53" s="6">
        <v>0.0</v>
      </c>
    </row>
    <row r="54" ht="15.75" customHeight="1">
      <c r="A54" s="5" t="s">
        <v>72</v>
      </c>
      <c r="B54" s="6">
        <v>670.0</v>
      </c>
      <c r="C54" s="6">
        <v>1173.0</v>
      </c>
      <c r="D54" s="6">
        <v>18.0</v>
      </c>
      <c r="E54" s="6">
        <v>1672.0</v>
      </c>
      <c r="F54" s="6">
        <v>1270.0</v>
      </c>
      <c r="G54" s="6">
        <v>0.0</v>
      </c>
      <c r="H54" s="6">
        <v>36.0</v>
      </c>
      <c r="I54" s="6">
        <v>84.0</v>
      </c>
      <c r="J54" s="6">
        <v>0.0</v>
      </c>
      <c r="K54" s="6">
        <v>234.0</v>
      </c>
      <c r="L54" s="6">
        <v>321.0</v>
      </c>
      <c r="M54" s="6">
        <v>0.0</v>
      </c>
      <c r="N54" s="6">
        <v>25.0</v>
      </c>
      <c r="O54" s="6">
        <v>8.0</v>
      </c>
      <c r="P54" s="6">
        <v>644.0</v>
      </c>
      <c r="Q54" s="6">
        <v>0.0</v>
      </c>
      <c r="R54" s="6">
        <v>0.0</v>
      </c>
      <c r="S54" s="6">
        <v>26.0</v>
      </c>
      <c r="T54" s="6">
        <v>0.0</v>
      </c>
      <c r="U54" s="6">
        <v>0.0</v>
      </c>
    </row>
    <row r="55" ht="15.75" customHeight="1">
      <c r="A55" s="5" t="s">
        <v>73</v>
      </c>
      <c r="B55" s="6">
        <v>589.0</v>
      </c>
      <c r="C55" s="6">
        <v>1441.0</v>
      </c>
      <c r="D55" s="6">
        <v>9.0</v>
      </c>
      <c r="E55" s="6">
        <v>1789.0</v>
      </c>
      <c r="F55" s="6">
        <v>1017.0</v>
      </c>
      <c r="G55" s="6">
        <v>0.0</v>
      </c>
      <c r="H55" s="6">
        <v>39.0</v>
      </c>
      <c r="I55" s="6">
        <v>60.0</v>
      </c>
      <c r="J55" s="6">
        <v>0.0</v>
      </c>
      <c r="K55" s="6">
        <v>274.0</v>
      </c>
      <c r="L55" s="6">
        <v>14.0</v>
      </c>
      <c r="M55" s="6">
        <v>0.0</v>
      </c>
      <c r="N55" s="6">
        <v>21.0</v>
      </c>
      <c r="O55" s="6">
        <v>12.0</v>
      </c>
      <c r="P55" s="6">
        <v>470.0</v>
      </c>
      <c r="Q55" s="6">
        <v>0.0</v>
      </c>
      <c r="R55" s="6">
        <v>0.0</v>
      </c>
      <c r="S55" s="6">
        <v>23.0</v>
      </c>
      <c r="T55" s="6">
        <v>0.0</v>
      </c>
      <c r="U55" s="6">
        <v>0.0</v>
      </c>
    </row>
    <row r="56" ht="15.75" customHeight="1">
      <c r="A56" s="5" t="s">
        <v>74</v>
      </c>
      <c r="B56" s="6">
        <v>462.0</v>
      </c>
      <c r="C56" s="6">
        <v>1966.0</v>
      </c>
      <c r="D56" s="6">
        <v>15.0</v>
      </c>
      <c r="E56" s="6">
        <v>1471.0</v>
      </c>
      <c r="F56" s="6">
        <v>911.0</v>
      </c>
      <c r="G56" s="6">
        <v>0.0</v>
      </c>
      <c r="H56" s="6">
        <v>23.0</v>
      </c>
      <c r="I56" s="6">
        <v>38.0</v>
      </c>
      <c r="J56" s="6">
        <v>65.0</v>
      </c>
      <c r="K56" s="6">
        <v>304.0</v>
      </c>
      <c r="L56" s="6">
        <v>269.0</v>
      </c>
      <c r="M56" s="6">
        <v>271.0</v>
      </c>
      <c r="N56" s="6">
        <v>20.0</v>
      </c>
      <c r="O56" s="6">
        <v>0.0</v>
      </c>
      <c r="P56" s="6">
        <v>402.0</v>
      </c>
      <c r="Q56" s="6">
        <v>0.0</v>
      </c>
      <c r="R56" s="6">
        <v>239.0</v>
      </c>
      <c r="S56" s="6">
        <v>38.0</v>
      </c>
      <c r="T56" s="6">
        <v>20.0</v>
      </c>
      <c r="U56" s="6">
        <v>0.0</v>
      </c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S1:U2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6.0"/>
    <col customWidth="1" min="2" max="2" width="10.0"/>
    <col customWidth="1" min="3" max="4" width="12.0"/>
    <col customWidth="1" min="5" max="5" width="16.0"/>
    <col customWidth="1" min="6" max="7" width="12.0"/>
    <col customWidth="1" min="8" max="8" width="10.0"/>
    <col customWidth="1" min="9" max="11" width="12.0"/>
    <col customWidth="1" min="12" max="12" width="10.0"/>
    <col customWidth="1" min="13" max="13" width="8.0"/>
    <col customWidth="1" min="14" max="26" width="8.71"/>
  </cols>
  <sheetData>
    <row r="1">
      <c r="A1" s="1" t="s">
        <v>75</v>
      </c>
    </row>
    <row r="2">
      <c r="A2" s="3" t="s">
        <v>76</v>
      </c>
    </row>
    <row r="4">
      <c r="A4" s="5" t="s">
        <v>77</v>
      </c>
      <c r="B4" s="7">
        <v>0.8</v>
      </c>
    </row>
    <row r="5">
      <c r="A5" s="5" t="s">
        <v>78</v>
      </c>
      <c r="B5" s="7">
        <v>0.95</v>
      </c>
    </row>
    <row r="6">
      <c r="A6" s="5" t="s">
        <v>79</v>
      </c>
      <c r="B6" s="6">
        <v>0.5</v>
      </c>
    </row>
    <row r="7">
      <c r="A7" s="5" t="s">
        <v>80</v>
      </c>
      <c r="B7" s="6">
        <v>1.0</v>
      </c>
    </row>
    <row r="9" ht="42.0" customHeight="1">
      <c r="A9" s="4" t="s">
        <v>81</v>
      </c>
      <c r="B9" s="4" t="s">
        <v>82</v>
      </c>
      <c r="C9" s="4" t="s">
        <v>83</v>
      </c>
      <c r="D9" s="4" t="s">
        <v>84</v>
      </c>
      <c r="E9" s="4" t="s">
        <v>85</v>
      </c>
      <c r="F9" s="4" t="s">
        <v>86</v>
      </c>
      <c r="G9" s="4" t="s">
        <v>87</v>
      </c>
      <c r="H9" s="4" t="s">
        <v>88</v>
      </c>
      <c r="I9" s="4" t="s">
        <v>89</v>
      </c>
      <c r="J9" s="4" t="s">
        <v>90</v>
      </c>
      <c r="K9" s="4" t="s">
        <v>91</v>
      </c>
      <c r="L9" s="4" t="s">
        <v>92</v>
      </c>
      <c r="M9" s="4" t="s">
        <v>93</v>
      </c>
    </row>
    <row r="10">
      <c r="A10" s="5">
        <v>1.0</v>
      </c>
      <c r="B10" s="5" t="s">
        <v>3</v>
      </c>
      <c r="C10" s="8">
        <v>48.0</v>
      </c>
      <c r="D10" s="9">
        <f>SUM('Weekly demand'!B5:B56)</f>
        <v>27106</v>
      </c>
      <c r="E10" s="9">
        <f t="shared" ref="E10:E29" si="1">C10*D10</f>
        <v>1301088</v>
      </c>
      <c r="F10" s="10">
        <f t="shared" ref="F10:F29" si="2">E10/SUM($E$10:$E$29)</f>
        <v>0.233632705</v>
      </c>
      <c r="G10" s="10">
        <f t="shared" ref="G10:G29" si="3">SUM($F$10:F10)</f>
        <v>0.233632705</v>
      </c>
      <c r="H10" s="5" t="str">
        <f t="shared" ref="H10:H29" si="4">IF(G10&lt;=$B$4,"A",IF(G10&lt;=$B$5,"B","C"))</f>
        <v>A</v>
      </c>
      <c r="I10" s="11">
        <f>AVERAGE('Weekly demand'!B5:B56)</f>
        <v>521.2692308</v>
      </c>
      <c r="J10" s="11">
        <f>STDEV('Weekly demand'!B5:B56)</f>
        <v>58.14724898</v>
      </c>
      <c r="K10" s="12">
        <f t="shared" ref="K10:K29" si="5">J10/I10</f>
        <v>0.1115493598</v>
      </c>
      <c r="L10" s="5" t="str">
        <f t="shared" ref="L10:L29" si="6">IF(K10&lt;$B$6,"X",IF(K10&lt;=$B$7,"Y","Z"))</f>
        <v>X</v>
      </c>
      <c r="M10" s="5" t="str">
        <f t="shared" ref="M10:M29" si="7">H10&amp;L10</f>
        <v>AX</v>
      </c>
    </row>
    <row r="11">
      <c r="A11" s="13">
        <v>2.0</v>
      </c>
      <c r="B11" s="13" t="s">
        <v>4</v>
      </c>
      <c r="C11" s="8">
        <v>12.5</v>
      </c>
      <c r="D11" s="14">
        <f>SUM('Weekly demand'!C5:C56)</f>
        <v>72542</v>
      </c>
      <c r="E11" s="14">
        <f t="shared" si="1"/>
        <v>906775</v>
      </c>
      <c r="F11" s="15">
        <f t="shared" si="2"/>
        <v>0.162827031</v>
      </c>
      <c r="G11" s="15">
        <f t="shared" si="3"/>
        <v>0.3964597361</v>
      </c>
      <c r="H11" s="13" t="str">
        <f t="shared" si="4"/>
        <v>A</v>
      </c>
      <c r="I11" s="16">
        <f>AVERAGE('Weekly demand'!C5:C56)</f>
        <v>1395.038462</v>
      </c>
      <c r="J11" s="16">
        <f>STDEV('Weekly demand'!C5:C56)</f>
        <v>223.4433702</v>
      </c>
      <c r="K11" s="17">
        <f t="shared" si="5"/>
        <v>0.1601700428</v>
      </c>
      <c r="L11" s="13" t="str">
        <f t="shared" si="6"/>
        <v>X</v>
      </c>
      <c r="M11" s="13" t="str">
        <f t="shared" si="7"/>
        <v>AX</v>
      </c>
    </row>
    <row r="12">
      <c r="A12" s="5">
        <v>3.0</v>
      </c>
      <c r="B12" s="5" t="s">
        <v>5</v>
      </c>
      <c r="C12" s="8">
        <v>95.0</v>
      </c>
      <c r="D12" s="9">
        <f>SUM('Weekly demand'!D5:D56)</f>
        <v>9099</v>
      </c>
      <c r="E12" s="9">
        <f t="shared" si="1"/>
        <v>864405</v>
      </c>
      <c r="F12" s="10">
        <f t="shared" si="2"/>
        <v>0.1552187695</v>
      </c>
      <c r="G12" s="10">
        <f t="shared" si="3"/>
        <v>0.5516785056</v>
      </c>
      <c r="H12" s="5" t="str">
        <f t="shared" si="4"/>
        <v>A</v>
      </c>
      <c r="I12" s="11">
        <f>AVERAGE('Weekly demand'!D5:D56)</f>
        <v>174.9807692</v>
      </c>
      <c r="J12" s="11">
        <f>STDEV('Weekly demand'!D5:D56)</f>
        <v>116.3555219</v>
      </c>
      <c r="K12" s="12">
        <f t="shared" si="5"/>
        <v>0.664961769</v>
      </c>
      <c r="L12" s="5" t="str">
        <f t="shared" si="6"/>
        <v>Y</v>
      </c>
      <c r="M12" s="5" t="str">
        <f t="shared" si="7"/>
        <v>AY</v>
      </c>
    </row>
    <row r="13">
      <c r="A13" s="13">
        <v>4.0</v>
      </c>
      <c r="B13" s="13" t="s">
        <v>6</v>
      </c>
      <c r="C13" s="8">
        <v>5.4</v>
      </c>
      <c r="D13" s="14">
        <f>SUM('Weekly demand'!E5:E56)</f>
        <v>82264</v>
      </c>
      <c r="E13" s="14">
        <f t="shared" si="1"/>
        <v>444225.6</v>
      </c>
      <c r="F13" s="15">
        <f t="shared" si="2"/>
        <v>0.07976833894</v>
      </c>
      <c r="G13" s="15">
        <f t="shared" si="3"/>
        <v>0.6314468445</v>
      </c>
      <c r="H13" s="13" t="str">
        <f t="shared" si="4"/>
        <v>A</v>
      </c>
      <c r="I13" s="16">
        <f>AVERAGE('Weekly demand'!E5:E56)</f>
        <v>1582</v>
      </c>
      <c r="J13" s="16">
        <f>STDEV('Weekly demand'!E5:E56)</f>
        <v>245.7807887</v>
      </c>
      <c r="K13" s="17">
        <f t="shared" si="5"/>
        <v>0.1553608019</v>
      </c>
      <c r="L13" s="13" t="str">
        <f t="shared" si="6"/>
        <v>X</v>
      </c>
      <c r="M13" s="13" t="str">
        <f t="shared" si="7"/>
        <v>AX</v>
      </c>
    </row>
    <row r="14">
      <c r="A14" s="5">
        <v>5.0</v>
      </c>
      <c r="B14" s="5" t="s">
        <v>7</v>
      </c>
      <c r="C14" s="8">
        <v>8.75</v>
      </c>
      <c r="D14" s="9">
        <f>SUM('Weekly demand'!F5:F56)</f>
        <v>47433</v>
      </c>
      <c r="E14" s="9">
        <f t="shared" si="1"/>
        <v>415038.75</v>
      </c>
      <c r="F14" s="10">
        <f t="shared" si="2"/>
        <v>0.07452733855</v>
      </c>
      <c r="G14" s="10">
        <f t="shared" si="3"/>
        <v>0.7059741831</v>
      </c>
      <c r="H14" s="5" t="str">
        <f t="shared" si="4"/>
        <v>A</v>
      </c>
      <c r="I14" s="11">
        <f>AVERAGE('Weekly demand'!F5:F56)</f>
        <v>912.1730769</v>
      </c>
      <c r="J14" s="11">
        <f>STDEV('Weekly demand'!F5:F56)</f>
        <v>173.3970533</v>
      </c>
      <c r="K14" s="12">
        <f t="shared" si="5"/>
        <v>0.1900922727</v>
      </c>
      <c r="L14" s="5" t="str">
        <f t="shared" si="6"/>
        <v>X</v>
      </c>
      <c r="M14" s="5" t="str">
        <f t="shared" si="7"/>
        <v>AX</v>
      </c>
    </row>
    <row r="15">
      <c r="A15" s="13">
        <v>6.0</v>
      </c>
      <c r="B15" s="13" t="s">
        <v>8</v>
      </c>
      <c r="C15" s="8">
        <v>150.0</v>
      </c>
      <c r="D15" s="14">
        <f>SUM('Weekly demand'!G5:G56)</f>
        <v>1624</v>
      </c>
      <c r="E15" s="14">
        <f t="shared" si="1"/>
        <v>243600</v>
      </c>
      <c r="F15" s="15">
        <f t="shared" si="2"/>
        <v>0.04374256541</v>
      </c>
      <c r="G15" s="15">
        <f t="shared" si="3"/>
        <v>0.7497167485</v>
      </c>
      <c r="H15" s="13" t="str">
        <f t="shared" si="4"/>
        <v>A</v>
      </c>
      <c r="I15" s="16">
        <f>AVERAGE('Weekly demand'!G5:G56)</f>
        <v>31.23076923</v>
      </c>
      <c r="J15" s="16">
        <f>STDEV('Weekly demand'!G5:G56)</f>
        <v>83.15037533</v>
      </c>
      <c r="K15" s="17">
        <f t="shared" si="5"/>
        <v>2.662450442</v>
      </c>
      <c r="L15" s="13" t="str">
        <f t="shared" si="6"/>
        <v>Z</v>
      </c>
      <c r="M15" s="13" t="str">
        <f t="shared" si="7"/>
        <v>AZ</v>
      </c>
    </row>
    <row r="16">
      <c r="A16" s="5">
        <v>7.0</v>
      </c>
      <c r="B16" s="5" t="s">
        <v>9</v>
      </c>
      <c r="C16" s="8">
        <v>31.0</v>
      </c>
      <c r="D16" s="9">
        <f>SUM('Weekly demand'!H5:H56)</f>
        <v>7616</v>
      </c>
      <c r="E16" s="9">
        <f t="shared" si="1"/>
        <v>236096</v>
      </c>
      <c r="F16" s="10">
        <f t="shared" si="2"/>
        <v>0.04239509328</v>
      </c>
      <c r="G16" s="10">
        <f t="shared" si="3"/>
        <v>0.7921118418</v>
      </c>
      <c r="H16" s="5" t="str">
        <f t="shared" si="4"/>
        <v>A</v>
      </c>
      <c r="I16" s="11">
        <f>AVERAGE('Weekly demand'!H5:H56)</f>
        <v>146.4615385</v>
      </c>
      <c r="J16" s="11">
        <f>STDEV('Weekly demand'!H5:H56)</f>
        <v>79.39611823</v>
      </c>
      <c r="K16" s="12">
        <f t="shared" si="5"/>
        <v>0.542095345</v>
      </c>
      <c r="L16" s="5" t="str">
        <f t="shared" si="6"/>
        <v>Y</v>
      </c>
      <c r="M16" s="5" t="str">
        <f t="shared" si="7"/>
        <v>AY</v>
      </c>
    </row>
    <row r="17">
      <c r="A17" s="13">
        <v>8.0</v>
      </c>
      <c r="B17" s="13" t="s">
        <v>10</v>
      </c>
      <c r="C17" s="8">
        <v>64.0</v>
      </c>
      <c r="D17" s="14">
        <f>SUM('Weekly demand'!I5:I56)</f>
        <v>3169</v>
      </c>
      <c r="E17" s="14">
        <f t="shared" si="1"/>
        <v>202816</v>
      </c>
      <c r="F17" s="15">
        <f t="shared" si="2"/>
        <v>0.03641909748</v>
      </c>
      <c r="G17" s="15">
        <f t="shared" si="3"/>
        <v>0.8285309393</v>
      </c>
      <c r="H17" s="13" t="str">
        <f t="shared" si="4"/>
        <v>B</v>
      </c>
      <c r="I17" s="16">
        <f>AVERAGE('Weekly demand'!I5:I56)</f>
        <v>60.94230769</v>
      </c>
      <c r="J17" s="16">
        <f>STDEV('Weekly demand'!I5:I56)</f>
        <v>12.60005207</v>
      </c>
      <c r="K17" s="17">
        <f t="shared" si="5"/>
        <v>0.2067537733</v>
      </c>
      <c r="L17" s="13" t="str">
        <f t="shared" si="6"/>
        <v>X</v>
      </c>
      <c r="M17" s="13" t="str">
        <f t="shared" si="7"/>
        <v>BX</v>
      </c>
    </row>
    <row r="18">
      <c r="A18" s="5">
        <v>9.0</v>
      </c>
      <c r="B18" s="5" t="s">
        <v>11</v>
      </c>
      <c r="C18" s="8">
        <v>17.8</v>
      </c>
      <c r="D18" s="9">
        <f>SUM('Weekly demand'!J5:J56)</f>
        <v>10592</v>
      </c>
      <c r="E18" s="9">
        <f t="shared" si="1"/>
        <v>188537.6</v>
      </c>
      <c r="F18" s="10">
        <f t="shared" si="2"/>
        <v>0.03385516544</v>
      </c>
      <c r="G18" s="10">
        <f t="shared" si="3"/>
        <v>0.8623861047</v>
      </c>
      <c r="H18" s="5" t="str">
        <f t="shared" si="4"/>
        <v>B</v>
      </c>
      <c r="I18" s="11">
        <f>AVERAGE('Weekly demand'!J5:J56)</f>
        <v>203.6923077</v>
      </c>
      <c r="J18" s="11">
        <f>STDEV('Weekly demand'!J5:J56)</f>
        <v>114.4962605</v>
      </c>
      <c r="K18" s="12">
        <f t="shared" si="5"/>
        <v>0.5621039979</v>
      </c>
      <c r="L18" s="5" t="str">
        <f t="shared" si="6"/>
        <v>Y</v>
      </c>
      <c r="M18" s="5" t="str">
        <f t="shared" si="7"/>
        <v>BY</v>
      </c>
    </row>
    <row r="19">
      <c r="A19" s="13">
        <v>10.0</v>
      </c>
      <c r="B19" s="13" t="s">
        <v>12</v>
      </c>
      <c r="C19" s="8">
        <v>9.9</v>
      </c>
      <c r="D19" s="14">
        <f>SUM('Weekly demand'!K5:K56)</f>
        <v>12914</v>
      </c>
      <c r="E19" s="14">
        <f t="shared" si="1"/>
        <v>127848.6</v>
      </c>
      <c r="F19" s="15">
        <f t="shared" si="2"/>
        <v>0.02295741276</v>
      </c>
      <c r="G19" s="15">
        <f t="shared" si="3"/>
        <v>0.8853435175</v>
      </c>
      <c r="H19" s="13" t="str">
        <f t="shared" si="4"/>
        <v>B</v>
      </c>
      <c r="I19" s="16">
        <f>AVERAGE('Weekly demand'!K5:K56)</f>
        <v>248.3461538</v>
      </c>
      <c r="J19" s="16">
        <f>STDEV('Weekly demand'!K5:K56)</f>
        <v>54.95091736</v>
      </c>
      <c r="K19" s="17">
        <f t="shared" si="5"/>
        <v>0.2212674386</v>
      </c>
      <c r="L19" s="13" t="str">
        <f t="shared" si="6"/>
        <v>X</v>
      </c>
      <c r="M19" s="13" t="str">
        <f t="shared" si="7"/>
        <v>BX</v>
      </c>
    </row>
    <row r="20">
      <c r="A20" s="5">
        <v>11.0</v>
      </c>
      <c r="B20" s="5" t="s">
        <v>13</v>
      </c>
      <c r="C20" s="8">
        <v>3.2</v>
      </c>
      <c r="D20" s="9">
        <f>SUM('Weekly demand'!L5:L56)</f>
        <v>36334</v>
      </c>
      <c r="E20" s="9">
        <f t="shared" si="1"/>
        <v>116268.8</v>
      </c>
      <c r="F20" s="10">
        <f t="shared" si="2"/>
        <v>0.02087806071</v>
      </c>
      <c r="G20" s="10">
        <f t="shared" si="3"/>
        <v>0.9062215782</v>
      </c>
      <c r="H20" s="5" t="str">
        <f t="shared" si="4"/>
        <v>B</v>
      </c>
      <c r="I20" s="11">
        <f>AVERAGE('Weekly demand'!L5:L56)</f>
        <v>698.7307692</v>
      </c>
      <c r="J20" s="11">
        <f>STDEV('Weekly demand'!L5:L56)</f>
        <v>408.9311326</v>
      </c>
      <c r="K20" s="12">
        <f t="shared" si="5"/>
        <v>0.5852484971</v>
      </c>
      <c r="L20" s="5" t="str">
        <f t="shared" si="6"/>
        <v>Y</v>
      </c>
      <c r="M20" s="5" t="str">
        <f t="shared" si="7"/>
        <v>BY</v>
      </c>
    </row>
    <row r="21" ht="15.75" customHeight="1">
      <c r="A21" s="13">
        <v>12.0</v>
      </c>
      <c r="B21" s="13" t="s">
        <v>14</v>
      </c>
      <c r="C21" s="8">
        <v>22.0</v>
      </c>
      <c r="D21" s="14">
        <f>SUM('Weekly demand'!M5:M56)</f>
        <v>5064</v>
      </c>
      <c r="E21" s="14">
        <f t="shared" si="1"/>
        <v>111408</v>
      </c>
      <c r="F21" s="15">
        <f t="shared" si="2"/>
        <v>0.02000522056</v>
      </c>
      <c r="G21" s="15">
        <f t="shared" si="3"/>
        <v>0.9262267987</v>
      </c>
      <c r="H21" s="13" t="str">
        <f t="shared" si="4"/>
        <v>B</v>
      </c>
      <c r="I21" s="16">
        <f>AVERAGE('Weekly demand'!M5:M56)</f>
        <v>97.38461538</v>
      </c>
      <c r="J21" s="16">
        <f>STDEV('Weekly demand'!M5:M56)</f>
        <v>153.1028302</v>
      </c>
      <c r="K21" s="17">
        <f t="shared" si="5"/>
        <v>1.572145966</v>
      </c>
      <c r="L21" s="13" t="str">
        <f t="shared" si="6"/>
        <v>Z</v>
      </c>
      <c r="M21" s="13" t="str">
        <f t="shared" si="7"/>
        <v>BZ</v>
      </c>
    </row>
    <row r="22" ht="15.75" customHeight="1">
      <c r="A22" s="5">
        <v>13.0</v>
      </c>
      <c r="B22" s="5" t="s">
        <v>15</v>
      </c>
      <c r="C22" s="8">
        <v>88.0</v>
      </c>
      <c r="D22" s="9">
        <f>SUM('Weekly demand'!N5:N56)</f>
        <v>1213</v>
      </c>
      <c r="E22" s="9">
        <f t="shared" si="1"/>
        <v>106744</v>
      </c>
      <c r="F22" s="10">
        <f t="shared" si="2"/>
        <v>0.01916771922</v>
      </c>
      <c r="G22" s="10">
        <f t="shared" si="3"/>
        <v>0.9453945179</v>
      </c>
      <c r="H22" s="5" t="str">
        <f t="shared" si="4"/>
        <v>B</v>
      </c>
      <c r="I22" s="11">
        <f>AVERAGE('Weekly demand'!N5:N56)</f>
        <v>23.32692308</v>
      </c>
      <c r="J22" s="11">
        <f>STDEV('Weekly demand'!N5:N56)</f>
        <v>6.105995619</v>
      </c>
      <c r="K22" s="12">
        <f t="shared" si="5"/>
        <v>0.2617574379</v>
      </c>
      <c r="L22" s="5" t="str">
        <f t="shared" si="6"/>
        <v>X</v>
      </c>
      <c r="M22" s="5" t="str">
        <f t="shared" si="7"/>
        <v>BX</v>
      </c>
    </row>
    <row r="23" ht="15.75" customHeight="1">
      <c r="A23" s="13">
        <v>14.0</v>
      </c>
      <c r="B23" s="13" t="s">
        <v>16</v>
      </c>
      <c r="C23" s="8">
        <v>14.0</v>
      </c>
      <c r="D23" s="14">
        <f>SUM('Weekly demand'!O5:O56)</f>
        <v>6094</v>
      </c>
      <c r="E23" s="14">
        <f t="shared" si="1"/>
        <v>85316</v>
      </c>
      <c r="F23" s="15">
        <f t="shared" si="2"/>
        <v>0.01531995366</v>
      </c>
      <c r="G23" s="15">
        <f t="shared" si="3"/>
        <v>0.9607144716</v>
      </c>
      <c r="H23" s="13" t="str">
        <f t="shared" si="4"/>
        <v>C</v>
      </c>
      <c r="I23" s="16">
        <f>AVERAGE('Weekly demand'!O5:O56)</f>
        <v>117.1923077</v>
      </c>
      <c r="J23" s="16">
        <f>STDEV('Weekly demand'!O5:O56)</f>
        <v>70.5129771</v>
      </c>
      <c r="K23" s="17">
        <f t="shared" si="5"/>
        <v>0.6016860534</v>
      </c>
      <c r="L23" s="13" t="str">
        <f t="shared" si="6"/>
        <v>Y</v>
      </c>
      <c r="M23" s="13" t="str">
        <f t="shared" si="7"/>
        <v>CY</v>
      </c>
    </row>
    <row r="24" ht="15.75" customHeight="1">
      <c r="A24" s="5">
        <v>15.0</v>
      </c>
      <c r="B24" s="5" t="s">
        <v>17</v>
      </c>
      <c r="C24" s="8">
        <v>2.6</v>
      </c>
      <c r="D24" s="9">
        <f>SUM('Weekly demand'!P5:P56)</f>
        <v>27269</v>
      </c>
      <c r="E24" s="9">
        <f t="shared" si="1"/>
        <v>70899.4</v>
      </c>
      <c r="F24" s="10">
        <f t="shared" si="2"/>
        <v>0.01273120543</v>
      </c>
      <c r="G24" s="10">
        <f t="shared" si="3"/>
        <v>0.973445677</v>
      </c>
      <c r="H24" s="5" t="str">
        <f t="shared" si="4"/>
        <v>C</v>
      </c>
      <c r="I24" s="11">
        <f>AVERAGE('Weekly demand'!P5:P56)</f>
        <v>524.4038462</v>
      </c>
      <c r="J24" s="11">
        <f>STDEV('Weekly demand'!P5:P56)</f>
        <v>99.8446361</v>
      </c>
      <c r="K24" s="12">
        <f t="shared" si="5"/>
        <v>0.1903964603</v>
      </c>
      <c r="L24" s="5" t="str">
        <f t="shared" si="6"/>
        <v>X</v>
      </c>
      <c r="M24" s="5" t="str">
        <f t="shared" si="7"/>
        <v>CX</v>
      </c>
    </row>
    <row r="25" ht="15.75" customHeight="1">
      <c r="A25" s="13">
        <v>16.0</v>
      </c>
      <c r="B25" s="13" t="s">
        <v>18</v>
      </c>
      <c r="C25" s="8">
        <v>41.0</v>
      </c>
      <c r="D25" s="14">
        <f>SUM('Weekly demand'!Q5:Q56)</f>
        <v>1300</v>
      </c>
      <c r="E25" s="14">
        <f t="shared" si="1"/>
        <v>53300</v>
      </c>
      <c r="F25" s="15">
        <f t="shared" si="2"/>
        <v>0.009570930774</v>
      </c>
      <c r="G25" s="15">
        <f t="shared" si="3"/>
        <v>0.9830166078</v>
      </c>
      <c r="H25" s="13" t="str">
        <f t="shared" si="4"/>
        <v>C</v>
      </c>
      <c r="I25" s="16">
        <f>AVERAGE('Weekly demand'!Q5:Q56)</f>
        <v>25</v>
      </c>
      <c r="J25" s="16">
        <f>STDEV('Weekly demand'!Q5:Q56)</f>
        <v>55.66214611</v>
      </c>
      <c r="K25" s="17">
        <f t="shared" si="5"/>
        <v>2.226485844</v>
      </c>
      <c r="L25" s="13" t="str">
        <f t="shared" si="6"/>
        <v>Z</v>
      </c>
      <c r="M25" s="13" t="str">
        <f t="shared" si="7"/>
        <v>CZ</v>
      </c>
    </row>
    <row r="26" ht="15.75" customHeight="1">
      <c r="A26" s="5">
        <v>17.0</v>
      </c>
      <c r="B26" s="5" t="s">
        <v>19</v>
      </c>
      <c r="C26" s="8">
        <v>27.5</v>
      </c>
      <c r="D26" s="9">
        <f>SUM('Weekly demand'!R5:R56)</f>
        <v>1584</v>
      </c>
      <c r="E26" s="9">
        <f t="shared" si="1"/>
        <v>43560</v>
      </c>
      <c r="F26" s="10">
        <f t="shared" si="2"/>
        <v>0.007821946426</v>
      </c>
      <c r="G26" s="10">
        <f t="shared" si="3"/>
        <v>0.9908385542</v>
      </c>
      <c r="H26" s="5" t="str">
        <f t="shared" si="4"/>
        <v>C</v>
      </c>
      <c r="I26" s="11">
        <f>AVERAGE('Weekly demand'!R5:R56)</f>
        <v>30.46153846</v>
      </c>
      <c r="J26" s="11">
        <f>STDEV('Weekly demand'!R5:R56)</f>
        <v>68.5841294</v>
      </c>
      <c r="K26" s="12">
        <f t="shared" si="5"/>
        <v>2.251499197</v>
      </c>
      <c r="L26" s="5" t="str">
        <f t="shared" si="6"/>
        <v>Z</v>
      </c>
      <c r="M26" s="5" t="str">
        <f t="shared" si="7"/>
        <v>CZ</v>
      </c>
    </row>
    <row r="27" ht="15.75" customHeight="1">
      <c r="A27" s="13">
        <v>18.0</v>
      </c>
      <c r="B27" s="13" t="s">
        <v>20</v>
      </c>
      <c r="C27" s="8">
        <v>6.8</v>
      </c>
      <c r="D27" s="14">
        <f>SUM('Weekly demand'!S5:S56)</f>
        <v>4894</v>
      </c>
      <c r="E27" s="14">
        <f t="shared" si="1"/>
        <v>33279.2</v>
      </c>
      <c r="F27" s="15">
        <f t="shared" si="2"/>
        <v>0.005975852147</v>
      </c>
      <c r="G27" s="15">
        <f t="shared" si="3"/>
        <v>0.9968144064</v>
      </c>
      <c r="H27" s="13" t="str">
        <f t="shared" si="4"/>
        <v>C</v>
      </c>
      <c r="I27" s="16">
        <f>AVERAGE('Weekly demand'!S5:S56)</f>
        <v>94.11538462</v>
      </c>
      <c r="J27" s="16">
        <f>STDEV('Weekly demand'!S5:S56)</f>
        <v>55.81821118</v>
      </c>
      <c r="K27" s="17">
        <f t="shared" si="5"/>
        <v>0.5930827506</v>
      </c>
      <c r="L27" s="13" t="str">
        <f t="shared" si="6"/>
        <v>Y</v>
      </c>
      <c r="M27" s="13" t="str">
        <f t="shared" si="7"/>
        <v>CY</v>
      </c>
    </row>
    <row r="28" ht="15.75" customHeight="1">
      <c r="A28" s="5">
        <v>19.0</v>
      </c>
      <c r="B28" s="5" t="s">
        <v>21</v>
      </c>
      <c r="C28" s="8">
        <v>11.2</v>
      </c>
      <c r="D28" s="9">
        <f>SUM('Weekly demand'!T5:T56)</f>
        <v>797</v>
      </c>
      <c r="E28" s="9">
        <f t="shared" si="1"/>
        <v>8926.4</v>
      </c>
      <c r="F28" s="10">
        <f t="shared" si="2"/>
        <v>0.001602888489</v>
      </c>
      <c r="G28" s="10">
        <f t="shared" si="3"/>
        <v>0.9984172949</v>
      </c>
      <c r="H28" s="5" t="str">
        <f t="shared" si="4"/>
        <v>C</v>
      </c>
      <c r="I28" s="11">
        <f>AVERAGE('Weekly demand'!T5:T56)</f>
        <v>15.32692308</v>
      </c>
      <c r="J28" s="11">
        <f>STDEV('Weekly demand'!T5:T56)</f>
        <v>38.572428</v>
      </c>
      <c r="K28" s="12">
        <f t="shared" si="5"/>
        <v>2.51664524</v>
      </c>
      <c r="L28" s="5" t="str">
        <f t="shared" si="6"/>
        <v>Z</v>
      </c>
      <c r="M28" s="5" t="str">
        <f t="shared" si="7"/>
        <v>CZ</v>
      </c>
    </row>
    <row r="29" ht="15.75" customHeight="1">
      <c r="A29" s="13">
        <v>20.0</v>
      </c>
      <c r="B29" s="13" t="s">
        <v>22</v>
      </c>
      <c r="C29" s="8">
        <v>19.5</v>
      </c>
      <c r="D29" s="14">
        <f>SUM('Weekly demand'!U5:U56)</f>
        <v>452</v>
      </c>
      <c r="E29" s="14">
        <f t="shared" si="1"/>
        <v>8814</v>
      </c>
      <c r="F29" s="15">
        <f t="shared" si="2"/>
        <v>0.001582705138</v>
      </c>
      <c r="G29" s="15">
        <f t="shared" si="3"/>
        <v>1</v>
      </c>
      <c r="H29" s="13" t="str">
        <f t="shared" si="4"/>
        <v>C</v>
      </c>
      <c r="I29" s="16">
        <f>AVERAGE('Weekly demand'!U5:U56)</f>
        <v>8.692307692</v>
      </c>
      <c r="J29" s="16">
        <f>STDEV('Weekly demand'!U5:U56)</f>
        <v>23.21556143</v>
      </c>
      <c r="K29" s="17">
        <f t="shared" si="5"/>
        <v>2.670816802</v>
      </c>
      <c r="L29" s="13" t="str">
        <f t="shared" si="6"/>
        <v>Z</v>
      </c>
      <c r="M29" s="13" t="str">
        <f t="shared" si="7"/>
        <v>CZ</v>
      </c>
    </row>
    <row r="30" ht="15.75" customHeight="1">
      <c r="B30" s="18" t="s">
        <v>94</v>
      </c>
      <c r="E30" s="19">
        <f>SUM(E10:E29)</f>
        <v>5568946.35</v>
      </c>
    </row>
    <row r="31" ht="15.75" customHeight="1"/>
    <row r="32" ht="15.75" customHeight="1">
      <c r="A32" s="3" t="s">
        <v>95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30.0"/>
    <col customWidth="1" min="3" max="3" width="26.0"/>
    <col customWidth="1" min="4" max="4" width="42.0"/>
    <col customWidth="1" min="5" max="5" width="32.0"/>
    <col customWidth="1" min="6" max="26" width="8.71"/>
  </cols>
  <sheetData>
    <row r="1">
      <c r="A1" s="1" t="s">
        <v>96</v>
      </c>
    </row>
    <row r="3">
      <c r="A3" s="18" t="s">
        <v>97</v>
      </c>
    </row>
    <row r="4">
      <c r="A4" s="4" t="s">
        <v>98</v>
      </c>
      <c r="B4" s="4" t="s">
        <v>99</v>
      </c>
      <c r="C4" s="4" t="s">
        <v>100</v>
      </c>
      <c r="D4" s="4" t="s">
        <v>101</v>
      </c>
    </row>
    <row r="5">
      <c r="A5" s="18" t="s">
        <v>102</v>
      </c>
      <c r="B5" s="5">
        <f>COUNTIF(Classification!$M$10:$M$29,"AX")</f>
        <v>4</v>
      </c>
      <c r="C5" s="5">
        <f>COUNTIF(Classification!$M$10:$M$29,"AY")</f>
        <v>2</v>
      </c>
      <c r="D5" s="5">
        <f>COUNTIF(Classification!$M$10:$M$29,"AZ")</f>
        <v>1</v>
      </c>
    </row>
    <row r="6">
      <c r="A6" s="18" t="s">
        <v>103</v>
      </c>
      <c r="B6" s="5">
        <f>COUNTIF(Classification!$M$10:$M$29,"BX")</f>
        <v>3</v>
      </c>
      <c r="C6" s="5">
        <f>COUNTIF(Classification!$M$10:$M$29,"BY")</f>
        <v>2</v>
      </c>
      <c r="D6" s="5">
        <f>COUNTIF(Classification!$M$10:$M$29,"BZ")</f>
        <v>1</v>
      </c>
    </row>
    <row r="7">
      <c r="A7" s="18" t="s">
        <v>104</v>
      </c>
      <c r="B7" s="5">
        <f>COUNTIF(Classification!$M$10:$M$29,"CX")</f>
        <v>1</v>
      </c>
      <c r="C7" s="5">
        <f>COUNTIF(Classification!$M$10:$M$29,"CY")</f>
        <v>2</v>
      </c>
      <c r="D7" s="5">
        <f>COUNTIF(Classification!$M$10:$M$29,"CZ")</f>
        <v>4</v>
      </c>
    </row>
    <row r="9">
      <c r="A9" s="18" t="s">
        <v>105</v>
      </c>
    </row>
    <row r="10">
      <c r="A10" s="4" t="s">
        <v>98</v>
      </c>
      <c r="B10" s="4" t="s">
        <v>99</v>
      </c>
      <c r="C10" s="4" t="s">
        <v>100</v>
      </c>
      <c r="D10" s="4" t="s">
        <v>101</v>
      </c>
    </row>
    <row r="11">
      <c r="A11" s="18" t="s">
        <v>102</v>
      </c>
      <c r="B11" s="10">
        <f>SUMIF(Classification!$M$10:$M$29,"AX",Classification!$E$10:$E$29)/Classification!$E$30</f>
        <v>0.5507554135</v>
      </c>
      <c r="C11" s="10">
        <f>SUMIF(Classification!$M$10:$M$29,"AY",Classification!$E$10:$E$29)/Classification!$E$30</f>
        <v>0.1976138628</v>
      </c>
      <c r="D11" s="10">
        <f>SUMIF(Classification!$M$10:$M$29,"AZ",Classification!$E$10:$E$29)/Classification!$E$30</f>
        <v>0.04374256541</v>
      </c>
    </row>
    <row r="12">
      <c r="A12" s="18" t="s">
        <v>103</v>
      </c>
      <c r="B12" s="10">
        <f>SUMIF(Classification!$M$10:$M$29,"BX",Classification!$E$10:$E$29)/Classification!$E$30</f>
        <v>0.07854422947</v>
      </c>
      <c r="C12" s="10">
        <f>SUMIF(Classification!$M$10:$M$29,"BY",Classification!$E$10:$E$29)/Classification!$E$30</f>
        <v>0.05473322615</v>
      </c>
      <c r="D12" s="10">
        <f>SUMIF(Classification!$M$10:$M$29,"BZ",Classification!$E$10:$E$29)/Classification!$E$30</f>
        <v>0.02000522056</v>
      </c>
    </row>
    <row r="13">
      <c r="A13" s="18" t="s">
        <v>104</v>
      </c>
      <c r="B13" s="10">
        <f>SUMIF(Classification!$M$10:$M$29,"CX",Classification!$E$10:$E$29)/Classification!$E$30</f>
        <v>0.01273120543</v>
      </c>
      <c r="C13" s="10">
        <f>SUMIF(Classification!$M$10:$M$29,"CY",Classification!$E$10:$E$29)/Classification!$E$30</f>
        <v>0.0212958058</v>
      </c>
      <c r="D13" s="10">
        <f>SUMIF(Classification!$M$10:$M$29,"CZ",Classification!$E$10:$E$29)/Classification!$E$30</f>
        <v>0.02057847083</v>
      </c>
    </row>
    <row r="15">
      <c r="A15" s="18" t="s">
        <v>106</v>
      </c>
    </row>
    <row r="16">
      <c r="A16" s="4" t="s">
        <v>93</v>
      </c>
      <c r="B16" s="4" t="s">
        <v>107</v>
      </c>
      <c r="C16" s="4" t="s">
        <v>108</v>
      </c>
      <c r="D16" s="4" t="s">
        <v>109</v>
      </c>
      <c r="E16" s="4" t="s">
        <v>110</v>
      </c>
    </row>
    <row r="17">
      <c r="A17" s="20" t="s">
        <v>111</v>
      </c>
      <c r="B17" s="20" t="s">
        <v>112</v>
      </c>
      <c r="C17" s="20" t="s">
        <v>113</v>
      </c>
      <c r="D17" s="20" t="s">
        <v>114</v>
      </c>
      <c r="E17" s="20" t="s">
        <v>115</v>
      </c>
    </row>
    <row r="18">
      <c r="A18" s="20" t="s">
        <v>116</v>
      </c>
      <c r="B18" s="20" t="s">
        <v>117</v>
      </c>
      <c r="C18" s="20" t="s">
        <v>118</v>
      </c>
      <c r="D18" s="20" t="s">
        <v>119</v>
      </c>
      <c r="E18" s="20" t="s">
        <v>120</v>
      </c>
    </row>
    <row r="19">
      <c r="A19" s="20" t="s">
        <v>121</v>
      </c>
      <c r="B19" s="20" t="s">
        <v>122</v>
      </c>
      <c r="C19" s="20" t="s">
        <v>123</v>
      </c>
      <c r="D19" s="20" t="s">
        <v>124</v>
      </c>
      <c r="E19" s="20" t="s">
        <v>125</v>
      </c>
    </row>
    <row r="20">
      <c r="A20" s="20" t="s">
        <v>126</v>
      </c>
      <c r="B20" s="20" t="s">
        <v>127</v>
      </c>
      <c r="C20" s="20" t="s">
        <v>128</v>
      </c>
      <c r="D20" s="20" t="s">
        <v>129</v>
      </c>
      <c r="E20" s="20" t="s">
        <v>115</v>
      </c>
    </row>
    <row r="21" ht="15.75" customHeight="1">
      <c r="A21" s="20" t="s">
        <v>130</v>
      </c>
      <c r="B21" s="20" t="s">
        <v>131</v>
      </c>
      <c r="C21" s="20" t="s">
        <v>132</v>
      </c>
      <c r="D21" s="20" t="s">
        <v>133</v>
      </c>
      <c r="E21" s="20" t="s">
        <v>134</v>
      </c>
    </row>
    <row r="22" ht="15.75" customHeight="1">
      <c r="A22" s="20" t="s">
        <v>135</v>
      </c>
      <c r="B22" s="20" t="s">
        <v>136</v>
      </c>
      <c r="C22" s="20" t="s">
        <v>137</v>
      </c>
      <c r="D22" s="20" t="s">
        <v>138</v>
      </c>
      <c r="E22" s="20" t="s">
        <v>139</v>
      </c>
    </row>
    <row r="23" ht="15.75" customHeight="1">
      <c r="A23" s="20" t="s">
        <v>140</v>
      </c>
      <c r="B23" s="20" t="s">
        <v>141</v>
      </c>
      <c r="C23" s="20" t="s">
        <v>142</v>
      </c>
      <c r="D23" s="20" t="s">
        <v>143</v>
      </c>
      <c r="E23" s="20" t="s">
        <v>115</v>
      </c>
    </row>
    <row r="24" ht="15.75" customHeight="1">
      <c r="A24" s="20" t="s">
        <v>144</v>
      </c>
      <c r="B24" s="20" t="s">
        <v>145</v>
      </c>
      <c r="C24" s="20" t="s">
        <v>142</v>
      </c>
      <c r="D24" s="20" t="s">
        <v>146</v>
      </c>
      <c r="E24" s="20" t="s">
        <v>115</v>
      </c>
    </row>
    <row r="25" ht="15.75" customHeight="1">
      <c r="A25" s="20" t="s">
        <v>147</v>
      </c>
      <c r="B25" s="20" t="s">
        <v>148</v>
      </c>
      <c r="C25" s="20" t="s">
        <v>149</v>
      </c>
      <c r="D25" s="20" t="s">
        <v>150</v>
      </c>
      <c r="E25" s="20" t="s">
        <v>151</v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2026-10-05T22:26:27Z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